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shiba\Documents\Décimo Semestre\Proyecto de grado\"/>
    </mc:Choice>
  </mc:AlternateContent>
  <xr:revisionPtr revIDLastSave="0" documentId="13_ncr:1_{47FC22B0-322B-4FE8-A88A-0C5A77E37A81}" xr6:coauthVersionLast="47" xr6:coauthVersionMax="47" xr10:uidLastSave="{00000000-0000-0000-0000-000000000000}"/>
  <bookViews>
    <workbookView xWindow="-120" yWindow="-120" windowWidth="20730" windowHeight="11160" xr2:uid="{98731D99-CC47-429F-9888-10B4623BFB0B}"/>
  </bookViews>
  <sheets>
    <sheet name="Rendimientos APU Boyacá" sheetId="3" r:id="rId1"/>
    <sheet name="Rendimientos valores obra" sheetId="1" r:id="rId2"/>
    <sheet name="Cuadrillas" sheetId="2" r:id="rId3"/>
    <sheet name="Confrontación de Información" sheetId="7" r:id="rId4"/>
    <sheet name="Gráfica Duración Actividades" sheetId="6" r:id="rId5"/>
    <sheet name="Comparación Consumo en Zapatas" sheetId="10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7" l="1"/>
  <c r="E35" i="7"/>
  <c r="E33" i="7"/>
  <c r="E32" i="7"/>
  <c r="E31" i="7"/>
  <c r="E29" i="7"/>
  <c r="E28" i="7"/>
  <c r="E27" i="7"/>
  <c r="E26" i="7"/>
  <c r="E24" i="7"/>
  <c r="E23" i="7"/>
  <c r="E21" i="7"/>
  <c r="E20" i="7"/>
  <c r="E18" i="7"/>
  <c r="E17" i="7"/>
  <c r="E15" i="7"/>
  <c r="E14" i="7"/>
  <c r="E13" i="7"/>
  <c r="E12" i="7"/>
  <c r="E9" i="7"/>
  <c r="E8" i="7"/>
  <c r="E7" i="7"/>
  <c r="E6" i="7"/>
  <c r="E5" i="7"/>
  <c r="T3" i="7"/>
  <c r="I5" i="7"/>
  <c r="I6" i="7"/>
  <c r="I7" i="7"/>
  <c r="I8" i="7"/>
  <c r="I9" i="7"/>
  <c r="I11" i="7"/>
  <c r="I12" i="7"/>
  <c r="I13" i="7"/>
  <c r="I14" i="7"/>
  <c r="I15" i="7"/>
  <c r="I17" i="7"/>
  <c r="I18" i="7"/>
  <c r="I20" i="7"/>
  <c r="I21" i="7"/>
  <c r="I23" i="7"/>
  <c r="I24" i="7"/>
  <c r="I26" i="7"/>
  <c r="I27" i="7"/>
  <c r="I28" i="7"/>
  <c r="I29" i="7"/>
  <c r="I31" i="7"/>
  <c r="I32" i="7"/>
  <c r="I33" i="7"/>
  <c r="I35" i="7"/>
  <c r="I36" i="7"/>
  <c r="I4" i="7"/>
  <c r="H4" i="7"/>
  <c r="H11" i="7"/>
  <c r="H12" i="7"/>
  <c r="H13" i="7"/>
  <c r="H14" i="7"/>
  <c r="H15" i="7"/>
  <c r="H17" i="7"/>
  <c r="H18" i="7"/>
  <c r="H20" i="7"/>
  <c r="H21" i="7"/>
  <c r="H23" i="7"/>
  <c r="H24" i="7"/>
  <c r="H26" i="7"/>
  <c r="H27" i="7"/>
  <c r="H28" i="7"/>
  <c r="H29" i="7"/>
  <c r="H31" i="7"/>
  <c r="H32" i="7"/>
  <c r="H33" i="7"/>
  <c r="H35" i="7"/>
  <c r="H36" i="7"/>
  <c r="H5" i="7"/>
  <c r="H6" i="7"/>
  <c r="H7" i="7"/>
  <c r="H8" i="7"/>
  <c r="H9" i="7"/>
  <c r="L11" i="1"/>
  <c r="L4" i="1"/>
  <c r="K6" i="1"/>
  <c r="K7" i="1"/>
  <c r="K8" i="1"/>
  <c r="K9" i="1"/>
  <c r="K12" i="1"/>
  <c r="K13" i="1"/>
  <c r="K14" i="1"/>
  <c r="K15" i="1"/>
  <c r="K17" i="1"/>
  <c r="K18" i="1"/>
  <c r="K19" i="1"/>
  <c r="K21" i="1"/>
  <c r="K22" i="1"/>
  <c r="K23" i="1"/>
  <c r="K24" i="1"/>
  <c r="K26" i="1"/>
  <c r="K27" i="1"/>
  <c r="K28" i="1"/>
  <c r="K29" i="1"/>
  <c r="K31" i="1"/>
  <c r="K32" i="1"/>
  <c r="K33" i="1"/>
  <c r="K34" i="1"/>
  <c r="K35" i="1"/>
  <c r="K37" i="1"/>
  <c r="K38" i="1"/>
  <c r="K39" i="1"/>
  <c r="K40" i="1"/>
  <c r="K42" i="1"/>
  <c r="K43" i="1"/>
  <c r="K44" i="1"/>
  <c r="K45" i="1"/>
  <c r="K5" i="1"/>
  <c r="L11" i="3" l="1"/>
  <c r="L4" i="3"/>
  <c r="K6" i="3"/>
  <c r="K7" i="3"/>
  <c r="K8" i="3"/>
  <c r="K9" i="3"/>
  <c r="K12" i="3"/>
  <c r="K13" i="3"/>
  <c r="K14" i="3"/>
  <c r="K15" i="3"/>
  <c r="K17" i="3"/>
  <c r="K18" i="3"/>
  <c r="K20" i="3"/>
  <c r="K21" i="3"/>
  <c r="K23" i="3"/>
  <c r="K24" i="3"/>
  <c r="K26" i="3"/>
  <c r="K27" i="3"/>
  <c r="K28" i="3"/>
  <c r="K29" i="3"/>
  <c r="K31" i="3"/>
  <c r="K32" i="3"/>
  <c r="K33" i="3"/>
  <c r="K35" i="3"/>
  <c r="K36" i="3"/>
  <c r="K5" i="3"/>
  <c r="T7" i="7" l="1"/>
  <c r="U4" i="7"/>
  <c r="U5" i="7"/>
  <c r="U6" i="7"/>
  <c r="U7" i="7"/>
  <c r="U8" i="7"/>
  <c r="U9" i="7"/>
  <c r="U10" i="7"/>
  <c r="T8" i="7"/>
  <c r="T6" i="7"/>
  <c r="T5" i="7"/>
  <c r="T4" i="7"/>
  <c r="T10" i="7"/>
  <c r="T9" i="7"/>
  <c r="U3" i="7"/>
  <c r="D12" i="10"/>
  <c r="D5" i="10"/>
  <c r="D6" i="10"/>
  <c r="D7" i="10"/>
  <c r="D8" i="10"/>
  <c r="D13" i="10"/>
  <c r="D14" i="10"/>
  <c r="D15" i="10"/>
  <c r="D16" i="10"/>
  <c r="D20" i="10"/>
  <c r="D21" i="10"/>
  <c r="D25" i="10"/>
  <c r="D26" i="10"/>
  <c r="D30" i="10"/>
  <c r="D31" i="10"/>
  <c r="D35" i="10"/>
  <c r="D36" i="10"/>
  <c r="D37" i="10"/>
  <c r="D38" i="10"/>
  <c r="D42" i="10"/>
  <c r="D43" i="10"/>
  <c r="D44" i="10"/>
  <c r="D48" i="10"/>
  <c r="D49" i="10"/>
  <c r="D4" i="10"/>
  <c r="C12" i="10"/>
  <c r="C5" i="10"/>
  <c r="C6" i="10"/>
  <c r="C7" i="10"/>
  <c r="C8" i="10"/>
  <c r="C13" i="10"/>
  <c r="C14" i="10"/>
  <c r="C15" i="10"/>
  <c r="C16" i="10"/>
  <c r="C20" i="10"/>
  <c r="C21" i="10"/>
  <c r="C25" i="10"/>
  <c r="C26" i="10"/>
  <c r="C30" i="10"/>
  <c r="C31" i="10"/>
  <c r="C35" i="10"/>
  <c r="C36" i="10"/>
  <c r="C37" i="10"/>
  <c r="C38" i="10"/>
  <c r="C42" i="10"/>
  <c r="C43" i="10"/>
  <c r="C44" i="10"/>
  <c r="C48" i="10"/>
  <c r="C49" i="10"/>
  <c r="C4" i="10"/>
  <c r="D3" i="10"/>
  <c r="C3" i="10"/>
  <c r="K4" i="7"/>
  <c r="K11" i="7"/>
  <c r="J11" i="7"/>
  <c r="J12" i="7"/>
  <c r="J13" i="7"/>
  <c r="J14" i="7"/>
  <c r="J15" i="7"/>
  <c r="J17" i="7"/>
  <c r="J18" i="7"/>
  <c r="J20" i="7"/>
  <c r="J21" i="7"/>
  <c r="J23" i="7"/>
  <c r="J24" i="7"/>
  <c r="J26" i="7"/>
  <c r="J27" i="7"/>
  <c r="J28" i="7"/>
  <c r="J29" i="7"/>
  <c r="J31" i="7"/>
  <c r="J32" i="7"/>
  <c r="J33" i="7"/>
  <c r="J35" i="7"/>
  <c r="J36" i="7"/>
  <c r="K6" i="7"/>
  <c r="K7" i="7"/>
  <c r="K8" i="7"/>
  <c r="K9" i="7"/>
  <c r="K12" i="7"/>
  <c r="K13" i="7"/>
  <c r="K14" i="7"/>
  <c r="K15" i="7"/>
  <c r="K17" i="7"/>
  <c r="K18" i="7"/>
  <c r="K20" i="7"/>
  <c r="K21" i="7"/>
  <c r="K23" i="7"/>
  <c r="K24" i="7"/>
  <c r="K26" i="7"/>
  <c r="K27" i="7"/>
  <c r="K28" i="7"/>
  <c r="K29" i="7"/>
  <c r="K31" i="7"/>
  <c r="K32" i="7"/>
  <c r="K33" i="7"/>
  <c r="K35" i="7"/>
  <c r="K36" i="7"/>
  <c r="K5" i="7"/>
  <c r="J6" i="7"/>
  <c r="J7" i="7"/>
  <c r="J8" i="7"/>
  <c r="J9" i="7"/>
  <c r="J5" i="7"/>
  <c r="J4" i="7"/>
  <c r="M11" i="3"/>
  <c r="M13" i="3"/>
  <c r="M14" i="3"/>
  <c r="M15" i="3"/>
  <c r="M17" i="3"/>
  <c r="M18" i="3"/>
  <c r="M20" i="3"/>
  <c r="M21" i="3"/>
  <c r="M23" i="3"/>
  <c r="M24" i="3"/>
  <c r="M26" i="3"/>
  <c r="M27" i="3"/>
  <c r="M28" i="3"/>
  <c r="M29" i="3"/>
  <c r="M31" i="3"/>
  <c r="M32" i="3"/>
  <c r="M33" i="3"/>
  <c r="M35" i="3"/>
  <c r="M36" i="3"/>
  <c r="M6" i="3"/>
  <c r="M7" i="3"/>
  <c r="M8" i="3"/>
  <c r="M9" i="3"/>
  <c r="M12" i="3"/>
  <c r="M5" i="3"/>
  <c r="M4" i="3"/>
  <c r="M11" i="1"/>
  <c r="M12" i="1"/>
  <c r="M13" i="1"/>
  <c r="M14" i="1"/>
  <c r="M15" i="1"/>
  <c r="M17" i="1"/>
  <c r="M18" i="1"/>
  <c r="M19" i="1"/>
  <c r="M21" i="1"/>
  <c r="M22" i="1"/>
  <c r="M23" i="1"/>
  <c r="M24" i="1"/>
  <c r="M26" i="1"/>
  <c r="M27" i="1"/>
  <c r="M28" i="1"/>
  <c r="M29" i="1"/>
  <c r="M31" i="1"/>
  <c r="M32" i="1"/>
  <c r="M33" i="1"/>
  <c r="M34" i="1"/>
  <c r="M35" i="1"/>
  <c r="M37" i="1"/>
  <c r="M38" i="1"/>
  <c r="M39" i="1"/>
  <c r="M40" i="1"/>
  <c r="M42" i="1"/>
  <c r="M43" i="1"/>
  <c r="M44" i="1"/>
  <c r="M45" i="1"/>
  <c r="M6" i="1"/>
  <c r="M7" i="1"/>
  <c r="M8" i="1"/>
  <c r="M9" i="1"/>
  <c r="M5" i="1"/>
  <c r="M4" i="1"/>
  <c r="K45" i="7" l="1"/>
  <c r="J40" i="7"/>
  <c r="J42" i="7"/>
  <c r="L42" i="7" s="1"/>
  <c r="M42" i="7" s="1"/>
  <c r="J39" i="7"/>
  <c r="J41" i="7"/>
  <c r="J38" i="7"/>
  <c r="K42" i="7"/>
  <c r="K40" i="7"/>
  <c r="L40" i="7" s="1"/>
  <c r="M40" i="7" s="1"/>
  <c r="K39" i="7"/>
  <c r="L39" i="7" s="1"/>
  <c r="M39" i="7" s="1"/>
  <c r="K38" i="7"/>
  <c r="J43" i="7"/>
  <c r="J44" i="7"/>
  <c r="K44" i="7"/>
  <c r="K43" i="7"/>
  <c r="K41" i="7"/>
  <c r="L41" i="7" s="1"/>
  <c r="M41" i="7" s="1"/>
  <c r="J45" i="7"/>
  <c r="L45" i="7" s="1"/>
  <c r="M45" i="7" s="1"/>
  <c r="L23" i="7"/>
  <c r="O7" i="7" s="1"/>
  <c r="L35" i="7"/>
  <c r="O10" i="7" s="1"/>
  <c r="L31" i="7"/>
  <c r="O9" i="7" s="1"/>
  <c r="L26" i="7"/>
  <c r="O8" i="7" s="1"/>
  <c r="L20" i="7"/>
  <c r="O6" i="7" s="1"/>
  <c r="L11" i="7"/>
  <c r="O4" i="7" s="1"/>
  <c r="C4" i="6" s="1"/>
  <c r="M35" i="7"/>
  <c r="P10" i="7" s="1"/>
  <c r="M20" i="7"/>
  <c r="C7" i="6"/>
  <c r="L17" i="7"/>
  <c r="O5" i="7" s="1"/>
  <c r="M26" i="7"/>
  <c r="P8" i="7" s="1"/>
  <c r="L4" i="7"/>
  <c r="O3" i="7" s="1"/>
  <c r="M31" i="7"/>
  <c r="M23" i="7"/>
  <c r="P7" i="7" s="1"/>
  <c r="M17" i="7"/>
  <c r="P5" i="7" s="1"/>
  <c r="M11" i="7"/>
  <c r="P4" i="7" s="1"/>
  <c r="D4" i="6" s="1"/>
  <c r="M4" i="7"/>
  <c r="P3" i="7" s="1"/>
  <c r="D3" i="6" s="1"/>
  <c r="E32" i="3"/>
  <c r="N32" i="3"/>
  <c r="E28" i="3"/>
  <c r="N28" i="3"/>
  <c r="E27" i="3"/>
  <c r="E26" i="3"/>
  <c r="E37" i="1"/>
  <c r="N37" i="1"/>
  <c r="N8" i="1"/>
  <c r="N8" i="3"/>
  <c r="E8" i="3"/>
  <c r="E8" i="1"/>
  <c r="E9" i="1"/>
  <c r="E9" i="3"/>
  <c r="N36" i="3"/>
  <c r="E36" i="3"/>
  <c r="N35" i="3"/>
  <c r="E35" i="3"/>
  <c r="N33" i="3"/>
  <c r="E33" i="3"/>
  <c r="N31" i="3"/>
  <c r="E31" i="3"/>
  <c r="N29" i="3"/>
  <c r="E29" i="3"/>
  <c r="N27" i="3"/>
  <c r="N26" i="3"/>
  <c r="N24" i="3"/>
  <c r="E24" i="3"/>
  <c r="N23" i="3"/>
  <c r="E23" i="3"/>
  <c r="N21" i="3"/>
  <c r="E21" i="3"/>
  <c r="N20" i="3"/>
  <c r="E20" i="3"/>
  <c r="N18" i="3"/>
  <c r="E18" i="3"/>
  <c r="N17" i="3"/>
  <c r="E17" i="3"/>
  <c r="N15" i="3"/>
  <c r="E15" i="3"/>
  <c r="N14" i="3"/>
  <c r="E14" i="3"/>
  <c r="N13" i="3"/>
  <c r="E13" i="3"/>
  <c r="N12" i="3"/>
  <c r="E12" i="3"/>
  <c r="N11" i="3"/>
  <c r="N9" i="3"/>
  <c r="N7" i="3"/>
  <c r="E7" i="3"/>
  <c r="N6" i="3"/>
  <c r="E6" i="3"/>
  <c r="N5" i="3"/>
  <c r="E5" i="3"/>
  <c r="N4" i="3"/>
  <c r="N11" i="1"/>
  <c r="N4" i="1"/>
  <c r="N12" i="1"/>
  <c r="N13" i="1"/>
  <c r="N14" i="1"/>
  <c r="N15" i="1"/>
  <c r="N18" i="1"/>
  <c r="N19" i="1"/>
  <c r="N21" i="1"/>
  <c r="N22" i="1"/>
  <c r="N23" i="1"/>
  <c r="N24" i="1"/>
  <c r="N26" i="1"/>
  <c r="N27" i="1"/>
  <c r="N28" i="1"/>
  <c r="N29" i="1"/>
  <c r="N31" i="1"/>
  <c r="N32" i="1"/>
  <c r="N33" i="1"/>
  <c r="N34" i="1"/>
  <c r="N35" i="1"/>
  <c r="N38" i="1"/>
  <c r="N39" i="1"/>
  <c r="N40" i="1"/>
  <c r="N42" i="1"/>
  <c r="N43" i="1"/>
  <c r="N44" i="1"/>
  <c r="N45" i="1"/>
  <c r="N6" i="1"/>
  <c r="N7" i="1"/>
  <c r="N9" i="1"/>
  <c r="E14" i="1"/>
  <c r="E12" i="1"/>
  <c r="E5" i="1"/>
  <c r="L44" i="7" l="1"/>
  <c r="M44" i="7" s="1"/>
  <c r="P9" i="7"/>
  <c r="D9" i="6" s="1"/>
  <c r="P6" i="7"/>
  <c r="D6" i="6" s="1"/>
  <c r="L38" i="7"/>
  <c r="M38" i="7" s="1"/>
  <c r="M46" i="7" s="1"/>
  <c r="L43" i="7"/>
  <c r="M43" i="7" s="1"/>
  <c r="C9" i="6"/>
  <c r="C5" i="6"/>
  <c r="D7" i="6"/>
  <c r="C10" i="6"/>
  <c r="C6" i="6"/>
  <c r="D8" i="6"/>
  <c r="C3" i="6"/>
  <c r="D5" i="6"/>
  <c r="C8" i="6"/>
  <c r="D10" i="6"/>
  <c r="N17" i="1"/>
  <c r="N5" i="1"/>
  <c r="P3" i="1"/>
  <c r="P7" i="1"/>
  <c r="P8" i="1"/>
  <c r="P6" i="1"/>
  <c r="P5" i="1"/>
  <c r="P4" i="1"/>
  <c r="P4" i="3"/>
  <c r="P3" i="3"/>
  <c r="P9" i="1"/>
  <c r="P10" i="1"/>
  <c r="P8" i="3"/>
  <c r="P9" i="3"/>
  <c r="P7" i="3"/>
  <c r="P10" i="3"/>
  <c r="P5" i="3"/>
  <c r="P6" i="3"/>
  <c r="E23" i="1"/>
  <c r="E32" i="1"/>
  <c r="E44" i="1"/>
  <c r="E13" i="1"/>
  <c r="E15" i="1"/>
  <c r="E6" i="1"/>
  <c r="E45" i="1" l="1"/>
  <c r="E43" i="1"/>
  <c r="E42" i="1"/>
  <c r="E40" i="1"/>
  <c r="E39" i="1"/>
  <c r="E38" i="1"/>
  <c r="E35" i="1"/>
  <c r="E34" i="1"/>
  <c r="E33" i="1"/>
  <c r="E31" i="1"/>
  <c r="E29" i="1"/>
  <c r="E28" i="1"/>
  <c r="E27" i="1"/>
  <c r="E26" i="1"/>
  <c r="E24" i="1"/>
  <c r="E22" i="1"/>
  <c r="E21" i="1"/>
  <c r="E18" i="1"/>
  <c r="E19" i="1"/>
  <c r="E17" i="1"/>
  <c r="E7" i="1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<sst xmlns="http://schemas.openxmlformats.org/spreadsheetml/2006/main" count="361" uniqueCount="119">
  <si>
    <t xml:space="preserve">ITEM </t>
  </si>
  <si>
    <t>DESCRIPCIÓN</t>
  </si>
  <si>
    <t>UND</t>
  </si>
  <si>
    <t>CANTIDAD</t>
  </si>
  <si>
    <t>TIPO DE CUADRILLA</t>
  </si>
  <si>
    <t>Nº DE MÁQUINAS</t>
  </si>
  <si>
    <r>
      <t>m</t>
    </r>
    <r>
      <rPr>
        <sz val="11"/>
        <color theme="1"/>
        <rFont val="Arial"/>
        <family val="2"/>
      </rPr>
      <t>³</t>
    </r>
  </si>
  <si>
    <t>Zapatas</t>
  </si>
  <si>
    <t xml:space="preserve">Ubicación de formaleta </t>
  </si>
  <si>
    <t>Columnas</t>
  </si>
  <si>
    <r>
      <t>m</t>
    </r>
    <r>
      <rPr>
        <sz val="11"/>
        <color theme="1"/>
        <rFont val="Arial"/>
        <family val="2"/>
      </rPr>
      <t>²</t>
    </r>
  </si>
  <si>
    <t>Muros Pantalla</t>
  </si>
  <si>
    <t>Vigas de Cimentación</t>
  </si>
  <si>
    <t>Cajas de Inspección</t>
  </si>
  <si>
    <t xml:space="preserve">Excavación mecánica </t>
  </si>
  <si>
    <t>Excavación manual de material heterogeneo</t>
  </si>
  <si>
    <t xml:space="preserve">Armado de caja en ladrillo </t>
  </si>
  <si>
    <t xml:space="preserve">Pañete </t>
  </si>
  <si>
    <t xml:space="preserve">Excavación manual </t>
  </si>
  <si>
    <t xml:space="preserve">Tanque subterraneo </t>
  </si>
  <si>
    <t xml:space="preserve">Placa de contrapiso </t>
  </si>
  <si>
    <t>Ubicación de refuerzo (malla electrosoldada)</t>
  </si>
  <si>
    <t xml:space="preserve">Placa de entrepiso </t>
  </si>
  <si>
    <t xml:space="preserve">Fundida de tanque subterraneo en concreto premezclado de 21 MPa </t>
  </si>
  <si>
    <t>Fundida de zapatas en concreto de 21 Mpa (mezclado en obra)</t>
  </si>
  <si>
    <t>Armado de acero de refuerzo (fy 420 Mpa)</t>
  </si>
  <si>
    <t>CUADRILLA</t>
  </si>
  <si>
    <t xml:space="preserve">MAESTRO </t>
  </si>
  <si>
    <t>OFICIAL</t>
  </si>
  <si>
    <t>AYUDANTE AVANZADO</t>
  </si>
  <si>
    <t>AYUDANTE GENERAL</t>
  </si>
  <si>
    <t>TOTAL</t>
  </si>
  <si>
    <t>Tipo 1</t>
  </si>
  <si>
    <t>Tipo 2</t>
  </si>
  <si>
    <t>Tipo 3</t>
  </si>
  <si>
    <t>Tipo 4</t>
  </si>
  <si>
    <t>Tipo 5</t>
  </si>
  <si>
    <t>Tipo 6</t>
  </si>
  <si>
    <t>Tipo 7</t>
  </si>
  <si>
    <t>Tipo 8</t>
  </si>
  <si>
    <t>Tipo 9</t>
  </si>
  <si>
    <t>Tipo 10</t>
  </si>
  <si>
    <t>Tipo 11</t>
  </si>
  <si>
    <t>Tipo 12</t>
  </si>
  <si>
    <t>Ubicación de testeros de borde</t>
  </si>
  <si>
    <t>Concreto de limpieza de 14.5 MPa (mezclado en obra)</t>
  </si>
  <si>
    <t>EQUIPO QUE MARCA EL RENDIMIENTO</t>
  </si>
  <si>
    <t>RETROEXCAVADORA</t>
  </si>
  <si>
    <t>Nº DE CUADRILLAS</t>
  </si>
  <si>
    <t>RENDIMIENTOS EN OBRA PROYECTO SANTORINI</t>
  </si>
  <si>
    <t>Concreto de limpieza de 14.5 MPa E=0.05 m (mezclado en obra)</t>
  </si>
  <si>
    <t xml:space="preserve">Relleno con recebo </t>
  </si>
  <si>
    <t xml:space="preserve">Concreto de limpieza de 14.5 MPa (mezclado en obra), armado de caja en ladrillo y pañete </t>
  </si>
  <si>
    <t xml:space="preserve">Fundida de vigas de cimentación en concreto de 21 MPa </t>
  </si>
  <si>
    <t xml:space="preserve">Fundida de zapatas en concreto de 21 Mpa </t>
  </si>
  <si>
    <t xml:space="preserve">Ubicación de formaleta y fundida de tanque subterraneo en concreto premezclado de 21 MPa </t>
  </si>
  <si>
    <t xml:space="preserve">Ubicación de formaleta, armado de acero y fundida de placa de entrepiso en concreto de 24.5 MPa </t>
  </si>
  <si>
    <t xml:space="preserve">Fundida de placa de entrepiso en concreto premezclado de 24.5 MPa </t>
  </si>
  <si>
    <t>Valores item</t>
  </si>
  <si>
    <t>Fundida de columnas en concreto de 28 MPa (mezclado en obra)</t>
  </si>
  <si>
    <t xml:space="preserve">Fundida de muros pantalla en concreto premezclado de 28 MPa </t>
  </si>
  <si>
    <t>Fundida de muros pantalla en concreto de 28 MPa (mezclado en obra)</t>
  </si>
  <si>
    <t xml:space="preserve">Ubicación de formaleta y fundida de muros pantalla en concreto premezclado de 28 MPa </t>
  </si>
  <si>
    <t>Ubicación de refuerzo (malla electrosoldada 5mm)</t>
  </si>
  <si>
    <t>Fundida de vigas de cim. en concreto de 21 MPa (mezclado en obra)</t>
  </si>
  <si>
    <t xml:space="preserve">Ubicación de tabla para dilataciones y fundida en concreto premezclado de 21 MPa </t>
  </si>
  <si>
    <t xml:space="preserve">Ubicación de tabla para dilataciones y fundida  en concreto premezclado de 21 MPa </t>
  </si>
  <si>
    <t>RENDIMIENTOS APU BOYACÁ</t>
  </si>
  <si>
    <t>Ubicación de formaleta y fundida de columnas en concreto de 28 MPa (mezclado en obra)</t>
  </si>
  <si>
    <t>Ubicación de formaleta</t>
  </si>
  <si>
    <t>DURACIÓN TEÓRICA DEL ITEM (DÍAS)</t>
  </si>
  <si>
    <t>DURACIÓN REAL DEL ITEM (DÍAS)</t>
  </si>
  <si>
    <t>RENDIMIENTO REAL DE LA CUADRILLA (JORNAL/UND)</t>
  </si>
  <si>
    <t>RENDIMIENTO TEÓRICO CUADRILLA  (JORNAL/UND)</t>
  </si>
  <si>
    <t>DURACIÓN ESTIMADA (DÍAS)</t>
  </si>
  <si>
    <t xml:space="preserve">Concreto de limpieza </t>
  </si>
  <si>
    <t xml:space="preserve">Armado de acero </t>
  </si>
  <si>
    <t xml:space="preserve">Ubicación de testeros </t>
  </si>
  <si>
    <t xml:space="preserve">Fundida de zapatas </t>
  </si>
  <si>
    <t>Excavación manual</t>
  </si>
  <si>
    <t>Armado de acero de refuerzo</t>
  </si>
  <si>
    <t>Fundida de vigas</t>
  </si>
  <si>
    <t xml:space="preserve">Ubicación de formaleta y fundida </t>
  </si>
  <si>
    <t xml:space="preserve">Ubicación de formaleta, armado de acero y fundida </t>
  </si>
  <si>
    <t xml:space="preserve">Ubicación de tabla para dilataciones y fundida </t>
  </si>
  <si>
    <t>Ubicación de malla electrosoldada</t>
  </si>
  <si>
    <t>Concreto de limpieza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</si>
  <si>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</si>
  <si>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</si>
  <si>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</si>
  <si>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</si>
  <si>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</si>
  <si>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</si>
  <si>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</si>
  <si>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</si>
  <si>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RENDIMIENTO CUADRILLA (UND/JR)</t>
  </si>
  <si>
    <t>RENDIMIENTO MAQUINARÍA (UND/JR)</t>
  </si>
  <si>
    <t>CONSUMO DE MAQUINARIA (JR/UND)</t>
  </si>
  <si>
    <t>CONSUMO DE LA CUADRILLA APUS BOYACÁ (JR/UND)</t>
  </si>
  <si>
    <t>DURACIÓN DE LA ACTIVIDAD(JR)</t>
  </si>
  <si>
    <t>CONSUMO EN OBRA DE LA CUADRILLA (JR/UND)</t>
  </si>
  <si>
    <t>CONSUMO REAL (JR/UND)</t>
  </si>
  <si>
    <t>CONSUMO TEÓRICO (JR/UND)</t>
  </si>
  <si>
    <t>CONSUMO REAL DE LA CUADRILLA (JR/UND)</t>
  </si>
  <si>
    <t>CONSUMO TEÓRICO CUADRILLA  (JR/UND)</t>
  </si>
  <si>
    <t>CONSUMO DE MANO DE OBRA</t>
  </si>
  <si>
    <t>REAL (JR/UND)</t>
  </si>
  <si>
    <t xml:space="preserve"> TEÓRICO   (JR/UND)</t>
  </si>
  <si>
    <t xml:space="preserve"> REAL  (UND/JR)</t>
  </si>
  <si>
    <t xml:space="preserve">RENDIMIENTO </t>
  </si>
  <si>
    <t xml:space="preserve"> TEÓRICO  (UND/JR)</t>
  </si>
  <si>
    <t>DURACIÓN DE LA ACTIVIDAD</t>
  </si>
  <si>
    <t>REAL (JR)</t>
  </si>
  <si>
    <t xml:space="preserve"> TEÓRICA  (JR)</t>
  </si>
  <si>
    <t>DURACIÓN ESTIMADA</t>
  </si>
  <si>
    <t>REAL DEL ITEM (DÍAS)</t>
  </si>
  <si>
    <t>TEÓRICA DEL ITEM (DÍAS)</t>
  </si>
  <si>
    <t xml:space="preserve">DURACIÓN ESTIMADA REAL </t>
  </si>
  <si>
    <t>DURACIÓN ESTIMADA TEÓRICA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</si>
</sst>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&quot;$&quot;\ #,##0.00;[Red]&quot;$&quot;\ \-#,##0.00"/>
    <numFmt numFmtId="167" formatCode="_ &quot;$&quot;\ * #,##0.00_ ;_ &quot;$&quot;\ * \-#,##0.00_ ;_ &quot;$&quot;\ * &quot;-&quot;??_ ;_ @_ "/>
    <numFmt numFmtId="168" formatCode="0.00000%"/>
    <numFmt numFmtId="169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2"/>
      <name val="Courie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A200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9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21" fillId="0" borderId="0"/>
    <xf numFmtId="168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/>
    <xf numFmtId="0" fontId="0" fillId="0" borderId="0" xfId="0"/>
    <xf numFmtId="0" fontId="22" fillId="25" borderId="10" xfId="0" applyFont="1" applyFill="1" applyBorder="1" applyAlignment="1">
      <alignment horizontal="center"/>
    </xf>
    <xf numFmtId="0" fontId="22" fillId="25" borderId="10" xfId="0" applyFont="1" applyFill="1" applyBorder="1"/>
    <xf numFmtId="0" fontId="0" fillId="0" borderId="10" xfId="0" applyFont="1" applyFill="1" applyBorder="1" applyAlignment="1">
      <alignment horizontal="right"/>
    </xf>
    <xf numFmtId="0" fontId="0" fillId="0" borderId="10" xfId="0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25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2" fillId="26" borderId="11" xfId="0" applyFont="1" applyFill="1" applyBorder="1" applyAlignment="1">
      <alignment horizontal="center"/>
    </xf>
    <xf numFmtId="0" fontId="22" fillId="26" borderId="13" xfId="0" applyFont="1" applyFill="1" applyBorder="1" applyAlignment="1">
      <alignment horizontal="center"/>
    </xf>
    <xf numFmtId="0" fontId="22" fillId="26" borderId="14" xfId="0" applyFont="1" applyFill="1" applyBorder="1" applyAlignment="1">
      <alignment horizontal="center"/>
    </xf>
    <xf numFmtId="0" fontId="22" fillId="26" borderId="15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right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2" fillId="25" borderId="23" xfId="0" applyFont="1" applyFill="1" applyBorder="1" applyAlignment="1">
      <alignment horizontal="center"/>
    </xf>
    <xf numFmtId="0" fontId="22" fillId="25" borderId="23" xfId="0" applyFont="1" applyFill="1" applyBorder="1"/>
    <xf numFmtId="0" fontId="0" fillId="25" borderId="23" xfId="0" applyFill="1" applyBorder="1"/>
    <xf numFmtId="0" fontId="0" fillId="25" borderId="23" xfId="0" applyFill="1" applyBorder="1" applyAlignment="1">
      <alignment horizontal="center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0" fillId="29" borderId="1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22" fillId="27" borderId="24" xfId="0" applyFont="1" applyFill="1" applyBorder="1" applyAlignment="1">
      <alignment horizontal="center" vertical="center" wrapText="1"/>
    </xf>
    <xf numFmtId="0" fontId="22" fillId="27" borderId="25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2" fillId="0" borderId="23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0" fillId="0" borderId="23" xfId="0" applyFont="1" applyFill="1" applyBorder="1"/>
    <xf numFmtId="0" fontId="22" fillId="26" borderId="24" xfId="0" applyFont="1" applyFill="1" applyBorder="1" applyAlignment="1">
      <alignment horizontal="center" vertical="center" wrapText="1"/>
    </xf>
    <xf numFmtId="0" fontId="22" fillId="26" borderId="2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22" fillId="24" borderId="26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2" fillId="27" borderId="26" xfId="0" applyFont="1" applyFill="1" applyBorder="1" applyAlignment="1">
      <alignment horizontal="center" vertical="center" wrapText="1"/>
    </xf>
    <xf numFmtId="0" fontId="0" fillId="29" borderId="10" xfId="0" applyFill="1" applyBorder="1" applyAlignment="1">
      <alignment horizontal="center" vertical="center"/>
    </xf>
    <xf numFmtId="0" fontId="0" fillId="29" borderId="22" xfId="0" applyFill="1" applyBorder="1" applyAlignment="1">
      <alignment horizontal="center"/>
    </xf>
    <xf numFmtId="0" fontId="22" fillId="31" borderId="24" xfId="0" applyFont="1" applyFill="1" applyBorder="1" applyAlignment="1">
      <alignment horizontal="center" vertical="center" wrapText="1"/>
    </xf>
    <xf numFmtId="0" fontId="22" fillId="31" borderId="25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22" fillId="26" borderId="26" xfId="0" applyFont="1" applyFill="1" applyBorder="1" applyAlignment="1">
      <alignment horizontal="center" vertical="center" wrapText="1"/>
    </xf>
    <xf numFmtId="169" fontId="0" fillId="0" borderId="10" xfId="0" applyNumberFormat="1" applyBorder="1" applyAlignment="1">
      <alignment vertical="center"/>
    </xf>
    <xf numFmtId="0" fontId="25" fillId="27" borderId="25" xfId="0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 wrapText="1"/>
    </xf>
    <xf numFmtId="0" fontId="20" fillId="27" borderId="26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/>
    </xf>
    <xf numFmtId="2" fontId="0" fillId="25" borderId="10" xfId="0" applyNumberFormat="1" applyFill="1" applyBorder="1" applyAlignment="1">
      <alignment horizontal="center"/>
    </xf>
    <xf numFmtId="0" fontId="25" fillId="24" borderId="25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0" fontId="22" fillId="30" borderId="27" xfId="0" applyFont="1" applyFill="1" applyBorder="1" applyAlignment="1">
      <alignment horizontal="center"/>
    </xf>
    <xf numFmtId="0" fontId="0" fillId="30" borderId="27" xfId="0" applyFill="1" applyBorder="1" applyAlignment="1">
      <alignment horizontal="center"/>
    </xf>
    <xf numFmtId="0" fontId="0" fillId="30" borderId="31" xfId="0" applyFill="1" applyBorder="1" applyAlignment="1">
      <alignment horizontal="center"/>
    </xf>
    <xf numFmtId="0" fontId="22" fillId="28" borderId="24" xfId="0" applyFont="1" applyFill="1" applyBorder="1" applyAlignment="1">
      <alignment horizontal="center"/>
    </xf>
    <xf numFmtId="0" fontId="22" fillId="28" borderId="12" xfId="0" applyFont="1" applyFill="1" applyBorder="1" applyAlignment="1">
      <alignment horizontal="center"/>
    </xf>
    <xf numFmtId="0" fontId="22" fillId="28" borderId="29" xfId="0" applyFont="1" applyFill="1" applyBorder="1" applyAlignment="1">
      <alignment horizont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2" fillId="31" borderId="33" xfId="0" applyFont="1" applyFill="1" applyBorder="1" applyAlignment="1">
      <alignment horizontal="center" vertical="center" wrapText="1"/>
    </xf>
    <xf numFmtId="0" fontId="22" fillId="31" borderId="34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/>
    </xf>
    <xf numFmtId="0" fontId="22" fillId="31" borderId="36" xfId="0" applyFont="1" applyFill="1" applyBorder="1" applyAlignment="1">
      <alignment horizontal="center"/>
    </xf>
    <xf numFmtId="0" fontId="22" fillId="27" borderId="37" xfId="0" applyFont="1" applyFill="1" applyBorder="1" applyAlignment="1">
      <alignment horizontal="center" vertical="center" wrapText="1"/>
    </xf>
    <xf numFmtId="0" fontId="22" fillId="24" borderId="38" xfId="0" applyFont="1" applyFill="1" applyBorder="1" applyAlignment="1">
      <alignment horizontal="center" vertical="center" wrapText="1"/>
    </xf>
    <xf numFmtId="0" fontId="25" fillId="24" borderId="38" xfId="0" applyFont="1" applyFill="1" applyBorder="1" applyAlignment="1">
      <alignment horizontal="center" vertical="center" wrapText="1"/>
    </xf>
    <xf numFmtId="0" fontId="20" fillId="24" borderId="38" xfId="0" applyFont="1" applyFill="1" applyBorder="1" applyAlignment="1">
      <alignment horizontal="center" vertical="center" wrapText="1"/>
    </xf>
    <xf numFmtId="0" fontId="20" fillId="27" borderId="37" xfId="0" applyFont="1" applyFill="1" applyBorder="1" applyAlignment="1">
      <alignment horizontal="center" vertical="center" wrapText="1"/>
    </xf>
  </cellXfs>
  <cellStyles count="68">
    <cellStyle name="20% - Énfasis1 2" xfId="11" xr:uid="{5C57F634-F462-48F0-A153-64A35ED98ACF}"/>
    <cellStyle name="20% - Énfasis2 2" xfId="12" xr:uid="{1D0BC932-2C4F-4C70-BB65-79ABD67CDA3D}"/>
    <cellStyle name="20% - Énfasis3 2" xfId="13" xr:uid="{BEECDA25-A073-4E90-9F8C-34371322821C}"/>
    <cellStyle name="20% - Énfasis4 2" xfId="14" xr:uid="{E2D0F3F7-9F51-4E31-A47D-2A210D05C705}"/>
    <cellStyle name="20% - Énfasis5 2" xfId="15" xr:uid="{7B54F326-5CB8-4004-B229-7BCD5958C3F8}"/>
    <cellStyle name="20% - Énfasis6 2" xfId="16" xr:uid="{61DE3160-DFC7-4391-AC23-7C9C7AA863A5}"/>
    <cellStyle name="40% - Énfasis1 2" xfId="17" xr:uid="{CB1046D2-A4F8-4EFD-AD09-8939CACC4D29}"/>
    <cellStyle name="40% - Énfasis2 2" xfId="18" xr:uid="{417262D4-F1CD-4BC0-AE7F-DE1EEC2E808F}"/>
    <cellStyle name="40% - Énfasis3 2" xfId="19" xr:uid="{B8D73963-74C2-4CAF-A162-00DE8F17B49F}"/>
    <cellStyle name="40% - Énfasis4 2" xfId="20" xr:uid="{B882E9EC-8FC9-4DDD-A01B-2C29FF08C70F}"/>
    <cellStyle name="40% - Énfasis5 2" xfId="21" xr:uid="{5922682C-76F4-40E7-9CB9-D3FB134D248D}"/>
    <cellStyle name="40% - Énfasis6 2" xfId="22" xr:uid="{C96EA64E-75BC-44D9-A054-3A48750317D0}"/>
    <cellStyle name="60% - Énfasis1 2" xfId="23" xr:uid="{C71FC8D0-2B03-42C7-AF45-EDE0770F1998}"/>
    <cellStyle name="60% - Énfasis2 2" xfId="24" xr:uid="{FAF96CE0-5711-4CC3-A87B-C0C1535AFFC7}"/>
    <cellStyle name="60% - Énfasis3 2" xfId="25" xr:uid="{12AFB8F9-BBE8-4012-8CAD-3C3951449768}"/>
    <cellStyle name="60% - Énfasis4 2" xfId="26" xr:uid="{10750325-0520-4E2F-BE86-4C64706AACD8}"/>
    <cellStyle name="60% - Énfasis5 2" xfId="27" xr:uid="{B88A32DE-9E50-47D6-9890-6E8B12997199}"/>
    <cellStyle name="60% - Énfasis6 2" xfId="28" xr:uid="{F7990056-99BE-4603-A906-AFC3BA10A74A}"/>
    <cellStyle name="Buena 2" xfId="29" xr:uid="{3D567B10-EAFD-4C05-B496-827D68BAE5A4}"/>
    <cellStyle name="Cálculo 2" xfId="30" xr:uid="{810F7E04-FEC9-4BDF-9364-104E10FA546A}"/>
    <cellStyle name="Celda de comprobación 2" xfId="31" xr:uid="{D08F5E4E-9DB3-43AA-8884-1D28C8F4B4E8}"/>
    <cellStyle name="Celda vinculada 2" xfId="32" xr:uid="{9838E800-710A-46E9-848F-C1C51464C5BB}"/>
    <cellStyle name="Encabezado 4 2" xfId="33" xr:uid="{1E19490D-84BD-4F0D-AF0F-5651D6B7386C}"/>
    <cellStyle name="Énfasis1 2" xfId="34" xr:uid="{44C86E88-E2AF-4E98-B0E7-F132ED7789A9}"/>
    <cellStyle name="Énfasis2 2" xfId="35" xr:uid="{081CAFC6-06BC-4310-859E-0DC25D0248F1}"/>
    <cellStyle name="Énfasis3 2" xfId="36" xr:uid="{F8D4BE7D-D04A-48C0-B17E-6DEC4A194E65}"/>
    <cellStyle name="Énfasis4 2" xfId="37" xr:uid="{E3ED536B-579E-45F6-AD4F-35E9658F2BE9}"/>
    <cellStyle name="Énfasis5 2" xfId="38" xr:uid="{A1ED0AE0-AD30-40CB-9C63-593B03DCA839}"/>
    <cellStyle name="Énfasis6 2" xfId="39" xr:uid="{C9890DB3-20A3-412E-AFA2-D6C5D356DC72}"/>
    <cellStyle name="Entrada 2" xfId="40" xr:uid="{3895C566-6D9B-4A0C-99F9-473541136015}"/>
    <cellStyle name="Incorrecto 2" xfId="41" xr:uid="{9AE1D58E-CB21-4A62-A39A-2ED31BC697FB}"/>
    <cellStyle name="Millares [0] 2" xfId="10" xr:uid="{7BB652D4-C61F-4311-973E-E104F9BD5FB3}"/>
    <cellStyle name="Millares [0] 3" xfId="7" xr:uid="{03BB7E69-9906-494D-BBC1-71CE0F0880A8}"/>
    <cellStyle name="Millares 10" xfId="8" xr:uid="{EB2515A2-D017-486A-BDDD-7777009A671B}"/>
    <cellStyle name="Millares 11" xfId="42" xr:uid="{B0497C75-2268-41A8-9CD5-B3E32F2A76CC}"/>
    <cellStyle name="Millares 2" xfId="63" xr:uid="{CB8103DD-F557-4838-9034-122C439A38CA}"/>
    <cellStyle name="Millares 2 2" xfId="67" xr:uid="{0A31D125-BD63-45DA-9481-D89BB898473C}"/>
    <cellStyle name="Millares 3" xfId="43" xr:uid="{45691128-A067-4227-B62A-50585516969C}"/>
    <cellStyle name="Millares 3 2" xfId="6" xr:uid="{1DCBF2D1-5041-4B99-85F4-6E7AA49BFF80}"/>
    <cellStyle name="Millares 4" xfId="3" xr:uid="{892CD069-A097-4E86-84F8-C8814C70516E}"/>
    <cellStyle name="Millares 5" xfId="44" xr:uid="{E3C08ED0-DF3F-496D-9893-C24F6A8150DA}"/>
    <cellStyle name="Millares 6" xfId="45" xr:uid="{6274A100-7052-4FBE-B605-0AD14A840415}"/>
    <cellStyle name="Millares 7" xfId="46" xr:uid="{474F460F-AAE5-4BEC-8156-5681B2E0DDC2}"/>
    <cellStyle name="Millares 8" xfId="47" xr:uid="{4DAED4EA-988A-45A5-B10E-4C6DECF3A83E}"/>
    <cellStyle name="Millares 9" xfId="48" xr:uid="{41D0221C-02AA-4CDF-A404-FF707F671B5A}"/>
    <cellStyle name="Moneda 2" xfId="9" xr:uid="{F75B8D2B-3F99-4ED7-95AE-4CBEBD61BB25}"/>
    <cellStyle name="Moneda 3" xfId="49" xr:uid="{D2B87FEA-486B-44D9-8598-C8E9C5B1F0A8}"/>
    <cellStyle name="Moneda 4" xfId="64" xr:uid="{5CB439BD-3776-426F-ABCF-29F8F83A092E}"/>
    <cellStyle name="Moneda 5" xfId="1" xr:uid="{45F2029C-C39C-4BBC-B408-B98AF9249CF6}"/>
    <cellStyle name="Neutral 2" xfId="50" xr:uid="{BE1819F0-C00D-4EAD-8542-3EB3BCC59966}"/>
    <cellStyle name="Normal" xfId="0" builtinId="0"/>
    <cellStyle name="Normal 124" xfId="66" xr:uid="{764AEA88-0F2B-4E21-8693-C11F57E24C2F}"/>
    <cellStyle name="Normal 14" xfId="65" xr:uid="{AE7A2907-1425-478C-BEEA-541A95F05BBE}"/>
    <cellStyle name="Normal 2" xfId="2" xr:uid="{49C3812E-8901-4673-B5B6-D47E472F6892}"/>
    <cellStyle name="Normal 2 2" xfId="4" xr:uid="{8702F107-A734-4009-9B66-0193B07D3F3C}"/>
    <cellStyle name="Normal 3" xfId="51" xr:uid="{2CFAF6BE-5CE7-4919-A2A0-9C663D66ACB8}"/>
    <cellStyle name="Normal 3 2" xfId="5" xr:uid="{C2BF9631-0205-483D-9D0A-04E4967CBBD3}"/>
    <cellStyle name="Normal 4" xfId="52" xr:uid="{A0BF1A13-547A-4ADE-83C4-693364A1964B}"/>
    <cellStyle name="Normal 5" xfId="62" xr:uid="{4563A4CA-BA71-4957-A41D-3687A778DF74}"/>
    <cellStyle name="Notas 2" xfId="53" xr:uid="{A9CAB058-382A-42E0-BDEE-23612A425E92}"/>
    <cellStyle name="Salida 2" xfId="54" xr:uid="{9EF1F62A-3631-418D-940F-CB40C15504E2}"/>
    <cellStyle name="Texto de advertencia 2" xfId="55" xr:uid="{78F9B3D7-8544-44BF-80D4-02D34B255097}"/>
    <cellStyle name="Texto explicativo 2" xfId="56" xr:uid="{3285D416-D2B7-4730-9887-891DBE7E08F8}"/>
    <cellStyle name="Título 1 2" xfId="57" xr:uid="{F120E95B-F140-4C57-915A-A92592D98CDA}"/>
    <cellStyle name="Título 2 2" xfId="58" xr:uid="{0A65D8AA-CE8D-43A5-B0C3-A7EC31FBB957}"/>
    <cellStyle name="Título 3 2" xfId="59" xr:uid="{7A98084C-D77B-4315-A255-07CFE5F50E51}"/>
    <cellStyle name="Título 4" xfId="60" xr:uid="{92235362-25E0-45C1-B1A7-88A07A157F63}"/>
    <cellStyle name="Total 2" xfId="61" xr:uid="{CF335865-E164-482A-9639-F54A6A1A1995}"/>
  </cellStyles>
  <dxfs count="0"/>
  <tableStyles count="0" defaultTableStyle="TableStyleMedium2" defaultPivotStyle="PivotStyleLight16"/>
  <colors>
    <mruColors>
      <color rgb="FFFFCCFF"/>
      <color rgb="FFFF66CC"/>
      <color rgb="FFCA20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CONSUMO REAL Y TEÓRICO PROMEDIO DE CADA ÍTEM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'Confrontación de Información'!$T$2</c:f>
              <c:strCache>
                <c:ptCount val="1"/>
                <c:pt idx="0">
                  <c:v>CONSUMO REAL (JR/UND)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'Confrontación de Información'!$R$3:$S$10</c:f>
              <c:multiLvlStrCache>
                <c:ptCount val="8"/>
                <c:lvl>
                  <c:pt idx="0">
                    <c:v>Zapatas</c:v>
                  </c:pt>
                  <c:pt idx="1">
                    <c:v>Vigas de Cimentación</c:v>
                  </c:pt>
                  <c:pt idx="2">
                    <c:v>Columnas</c:v>
                  </c:pt>
                  <c:pt idx="3">
                    <c:v>Muros Pantalla</c:v>
                  </c:pt>
                  <c:pt idx="4">
                    <c:v>Cajas de Inspección</c:v>
                  </c:pt>
                  <c:pt idx="5">
                    <c:v>Tanque subterraneo </c:v>
                  </c:pt>
                  <c:pt idx="6">
                    <c:v>Placa de contrapiso </c:v>
                  </c:pt>
                  <c:pt idx="7">
                    <c:v>Placa de entrepiso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:lvl>
              </c:multiLvlStrCache>
            </c:multiLvlStrRef>
          </c:cat>
          <c:val>
            <c:numRef>
              <c:f>'Confrontación de Información'!$T$3:$T$10</c:f>
              <c:numCache>
                <c:formatCode>0.0000</c:formatCode>
                <c:ptCount val="8"/>
                <c:pt idx="0">
                  <c:v>6.6366666666666671E-2</c:v>
                </c:pt>
                <c:pt idx="1">
                  <c:v>0.10151999999999999</c:v>
                </c:pt>
                <c:pt idx="2">
                  <c:v>0.34499999999999997</c:v>
                </c:pt>
                <c:pt idx="3">
                  <c:v>0.23</c:v>
                </c:pt>
                <c:pt idx="4">
                  <c:v>0.50050000000000006</c:v>
                </c:pt>
                <c:pt idx="5">
                  <c:v>0.20375000000000001</c:v>
                </c:pt>
                <c:pt idx="6">
                  <c:v>1.0203333333333333E-2</c:v>
                </c:pt>
                <c:pt idx="7">
                  <c:v>4.2299999999999997E-2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F85-9360-A4E2004DE363}"/>
            </c:ext>
          </c:extLst>
        </c:ser>
        <c:ser>
          <c:idx val="1"/>
          <c:order val="1"/>
          <c:tx>
            <c:strRef>
              <c:f>'Confrontación de Información'!$U$2</c:f>
              <c:strCache>
                <c:ptCount val="1"/>
                <c:pt idx="0">
                  <c:v>CONSUMO TEÓRICO (JR/UND)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'Confrontación de Información'!$R$3:$S$10</c:f>
              <c:multiLvlStrCache>
                <c:ptCount val="8"/>
                <c:lvl>
                  <c:pt idx="0">
                    <c:v>Zapatas</c:v>
                  </c:pt>
                  <c:pt idx="1">
                    <c:v>Vigas de Cimentación</c:v>
                  </c:pt>
                  <c:pt idx="2">
                    <c:v>Columnas</c:v>
                  </c:pt>
                  <c:pt idx="3">
                    <c:v>Muros Pantalla</c:v>
                  </c:pt>
                  <c:pt idx="4">
                    <c:v>Cajas de Inspección</c:v>
                  </c:pt>
                  <c:pt idx="5">
                    <c:v>Tanque subterraneo </c:v>
                  </c:pt>
                  <c:pt idx="6">
                    <c:v>Placa de contrapiso </c:v>
                  </c:pt>
                  <c:pt idx="7">
                    <c:v>Placa de entrepiso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:lvl>
              </c:multiLvlStrCache>
            </c:multiLvlStrRef>
          </c:cat>
          <c:val>
            <c:numRef>
              <c:f>'Confrontación de Información'!$U$3:$U$10</c:f>
              <c:numCache>
                <c:formatCode>0.0000</c:formatCode>
                <c:ptCount val="8"/>
                <c:pt idx="0">
                  <c:v>5.3249999999999999E-2</c:v>
                </c:pt>
                <c:pt idx="1">
                  <c:v>8.1879999999999994E-2</c:v>
                </c:pt>
                <c:pt idx="2">
                  <c:v>0.29749999999999999</c:v>
                </c:pt>
                <c:pt idx="3">
                  <c:v>0.20500000000000002</c:v>
                </c:pt>
                <c:pt idx="4">
                  <c:v>0.42000000000000004</c:v>
                </c:pt>
                <c:pt idx="5">
                  <c:v>0.17825000000000002</c:v>
                </c:pt>
                <c:pt idx="6">
                  <c:v>7.8433333333333324E-3</c:v>
                </c:pt>
                <c:pt idx="7">
                  <c:v>3.8199999999999998E-2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6-4F85-9360-A4E2004DE3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442669144"/>
        <c:axId val="442669800"/>
      </c:barChart>
      <c:catAx>
        <c:axId val="442669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ÍTEM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69800"/>
        <c:crosses val="autoZero"/>
        <c:auto val="1"/>
        <c:lblAlgn val="ctr"/>
        <c:lblOffset val="100"/>
        <c:noMultiLvlLbl val="0"/>
      </c:catAx>
      <c:valAx>
        <c:axId val="44266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CONSUMO</a:t>
                </a:r>
                <a:r>
                  <a:rPr lang="es-CO" baseline="0"/>
                  <a:t> DE MANO DE OBRA (JR/UND)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6691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DURACIÓN</a:t>
            </a:r>
            <a:r>
              <a:rPr lang="es-CO" b="1" baseline="0"/>
              <a:t> ESTIMADA REAL Y TEÓRICA DE CADA ÍTEM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3559004740530275"/>
          <c:y val="0.14024967058670715"/>
          <c:w val="0.83625896091203566"/>
          <c:h val="0.42956879879020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'Gráfica Duración Actividades'!$C$2</c:f>
              <c:strCache>
                <c:ptCount val="1"/>
                <c:pt idx="0">
                  <c:v>DURACIÓN ESTIMADA REAL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'Gráfica Duración Actividades'!$B$3:$B$10</c:f>
              <c:strCache>
                <c:ptCount val="8"/>
                <c:pt idx="0">
                  <c:v>Zapatas</c:v>
                </c:pt>
                <c:pt idx="1">
                  <c:v>Vigas de Cimentación</c:v>
                </c:pt>
                <c:pt idx="2">
                  <c:v>Columnas</c:v>
                </c:pt>
                <c:pt idx="3">
                  <c:v>Muros Pantalla</c:v>
                </c:pt>
                <c:pt idx="4">
                  <c:v>Cajas de Inspección</c:v>
                </c:pt>
                <c:pt idx="5">
                  <c:v>Tanque subterraneo </c:v>
                </c:pt>
                <c:pt idx="6">
                  <c:v>Placa de contrapiso </c:v>
                </c:pt>
                <c:pt idx="7">
                  <c:v>Placa de entrepiso </c:v>
                </c:pt>
              </c:strCache>
            </c:strRef>
          </c:cat>
          <c:val>
            <c:numRef>
              <c:f>'Gráfica Duración Actividades'!$C$3:$C$10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8-4C65-9AAE-0E23F5CC4D6F}"/>
            </c:ext>
          </c:extLst>
        </c:ser>
        <c:ser>
          <c:idx val="1"/>
          <c:order val="1"/>
          <c:tx>
            <c:strRef>
              <c:f>'Gráfica Duración Actividades'!$D$2</c:f>
              <c:strCache>
                <c:ptCount val="1"/>
                <c:pt idx="0">
                  <c:v>DURACIÓN ESTIMADA TEÓRICA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cat>
            <c:strRef>
              <c:f>'Gráfica Duración Actividades'!$B$3:$B$10</c:f>
              <c:strCache>
                <c:ptCount val="8"/>
                <c:pt idx="0">
                  <c:v>Zapatas</c:v>
                </c:pt>
                <c:pt idx="1">
                  <c:v>Vigas de Cimentación</c:v>
                </c:pt>
                <c:pt idx="2">
                  <c:v>Columnas</c:v>
                </c:pt>
                <c:pt idx="3">
                  <c:v>Muros Pantalla</c:v>
                </c:pt>
                <c:pt idx="4">
                  <c:v>Cajas de Inspección</c:v>
                </c:pt>
                <c:pt idx="5">
                  <c:v>Tanque subterraneo </c:v>
                </c:pt>
                <c:pt idx="6">
                  <c:v>Placa de contrapiso </c:v>
                </c:pt>
                <c:pt idx="7">
                  <c:v>Placa de entrepiso </c:v>
                </c:pt>
              </c:strCache>
            </c:strRef>
          </c:cat>
          <c:val>
            <c:numRef>
              <c:f>'Gráfica Duración Actividades'!$D$3:$D$10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8-4C65-9AAE-0E23F5CC4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13240216"/>
        <c:axId val="713240872"/>
      </c:barChart>
      <c:catAx>
        <c:axId val="713240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050" b="1"/>
                  <a:t>ÍTEM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13240872"/>
        <c:crosses val="autoZero"/>
        <c:auto val="1"/>
        <c:lblAlgn val="ctr"/>
        <c:lblOffset val="100"/>
        <c:noMultiLvlLbl val="0"/>
      </c:catAx>
      <c:valAx>
        <c:axId val="713240872"/>
        <c:scaling>
          <c:orientation val="minMax"/>
          <c:max val="2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050" b="1"/>
                  <a:t>duración (Dìas)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13240216"/>
        <c:crosses val="autoZero"/>
        <c:crossBetween val="between"/>
        <c:majorUnit val="2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consumo real y teórico en zapatas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012109445223456"/>
          <c:y val="0.17772827160446694"/>
          <c:w val="0.8066266417569854"/>
          <c:h val="0.65576789621338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'Comparación Consumo en Zapatas'!$C$1</c:f>
              <c:strCache>
                <c:ptCount val="1"/>
                <c:pt idx="0">
                  <c:v>CONSUMO REAL DE LA CUADRILLA (JR/UND)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'Comparación Consumo en Zapatas'!$B$2:$B$8</c:f>
              <c:strCache>
                <c:ptCount val="6"/>
                <c:pt idx="0">
                  <c:v>Excavación mecánica </c:v>
                </c:pt>
                <c:pt idx="1">
                  <c:v>Excavación manual </c:v>
                </c:pt>
                <c:pt idx="2">
                  <c:v>Concreto de limpieza </c:v>
                </c:pt>
                <c:pt idx="3">
                  <c:v>Armado de acero </c:v>
                </c:pt>
                <c:pt idx="4">
                  <c:v>Ubicación de testeros </c:v>
                </c:pt>
                <c:pt idx="5">
                  <c:v>Fundida de zapatas </c:v>
                </c:pt>
              </c:strCache>
            </c:strRef>
          </c:cat>
          <c:val>
            <c:numRef>
              <c:f>'Comparación Consumo en Zapatas'!$C$2:$C$8</c:f>
              <c:numCache>
                <c:formatCode>General</c:formatCode>
                <c:ptCount val="6"/>
                <c:pt idx="0">
                  <c:v>3.7999999999999999E-2</c:v>
                </c:pt>
                <c:pt idx="1">
                  <c:v>0.09</c:v>
                </c:pt>
                <c:pt idx="2">
                  <c:v>1.7000000000000001E-2</c:v>
                </c:pt>
                <c:pt idx="3">
                  <c:v>0.04</c:v>
                </c:pt>
                <c:pt idx="4">
                  <c:v>3.2000000000000002E-3</c:v>
                </c:pt>
                <c:pt idx="5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3-4278-AFB7-885067E14E4B}"/>
            </c:ext>
          </c:extLst>
        </c:ser>
        <c:ser>
          <c:idx val="1"/>
          <c:order val="1"/>
          <c:tx>
            <c:strRef>
              <c:f>'Comparación Consumo en Zapatas'!$D$1</c:f>
              <c:strCache>
                <c:ptCount val="1"/>
                <c:pt idx="0">
                  <c:v>CONSUMO TEÓRICO CUADRILLA  (JR/UND)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'Comparación Consumo en Zapatas'!$B$2:$B$8</c:f>
              <c:strCache>
                <c:ptCount val="6"/>
                <c:pt idx="0">
                  <c:v>Excavación mecánica </c:v>
                </c:pt>
                <c:pt idx="1">
                  <c:v>Excavación manual </c:v>
                </c:pt>
                <c:pt idx="2">
                  <c:v>Concreto de limpieza </c:v>
                </c:pt>
                <c:pt idx="3">
                  <c:v>Armado de acero </c:v>
                </c:pt>
                <c:pt idx="4">
                  <c:v>Ubicación de testeros </c:v>
                </c:pt>
                <c:pt idx="5">
                  <c:v>Fundida de zapatas </c:v>
                </c:pt>
              </c:strCache>
            </c:strRef>
          </c:cat>
          <c:val>
            <c:numRef>
              <c:f>'Comparación Consumo en Zapatas'!$D$2:$D$8</c:f>
              <c:numCache>
                <c:formatCode>General</c:formatCode>
                <c:ptCount val="6"/>
                <c:pt idx="0">
                  <c:v>3.1E-2</c:v>
                </c:pt>
                <c:pt idx="1">
                  <c:v>0.06</c:v>
                </c:pt>
                <c:pt idx="2">
                  <c:v>1.4999999999999999E-2</c:v>
                </c:pt>
                <c:pt idx="3">
                  <c:v>3.2000000000000001E-2</c:v>
                </c:pt>
                <c:pt idx="4">
                  <c:v>1.5E-3</c:v>
                </c:pt>
                <c:pt idx="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78-AFB7-885067E1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4503920"/>
        <c:axId val="584504904"/>
      </c:barChart>
      <c:catAx>
        <c:axId val="58450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Actividad</a:t>
                </a:r>
              </a:p>
            </c:rich>
          </c:tx>
          <c:layout>
            <c:manualLayout>
              <c:xMode val="edge"/>
              <c:yMode val="edge"/>
              <c:x val="0.47730511555110944"/>
              <c:y val="0.92610074328353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4504904"/>
        <c:crosses val="autoZero"/>
        <c:auto val="1"/>
        <c:lblAlgn val="ctr"/>
        <c:lblOffset val="100"/>
        <c:noMultiLvlLbl val="0"/>
      </c:catAx>
      <c:valAx>
        <c:axId val="584504904"/>
        <c:scaling>
          <c:orientation val="minMax"/>
          <c:max val="0.2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CONSUMO DE MANO DE OBRA Jr/und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450392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Consumo en Zapatas'!$C$23</c:f>
              <c:strCache>
                <c:ptCount val="1"/>
                <c:pt idx="0">
                  <c:v>RENDIMIENTO REAL DE LA CUADRILLA (JORNAL/UND)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'Comparación Consumo en Zapatas'!$B$24:$B$26</c:f>
            </c:multiLvlStrRef>
          </c:cat>
          <c:val>
            <c:numRef>
              <c:f>'Comparación Consumo en Zapatas'!$C$24:$C$26</c:f>
            </c:numRef>
          </c:val>
          <c:extLst>
            <c:ext xmlns:c16="http://schemas.microsoft.com/office/drawing/2014/chart" uri="{C3380CC4-5D6E-409C-BE32-E72D297353CC}">
              <c16:uniqueId val="{00000000-55D4-489E-8E92-99F7887CC274}"/>
            </c:ext>
          </c:extLst>
        </c:ser>
        <c:ser>
          <c:idx val="1"/>
          <c:order val="1"/>
          <c:tx>
            <c:strRef>
              <c:f>'Comparación Consumo en Zapatas'!$D$23</c:f>
              <c:strCache>
                <c:ptCount val="1"/>
                <c:pt idx="0">
                  <c:v>RENDIMIENTO TEÓRICO CUADRILLA  (JORNAL/UND)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'Comparación Consumo en Zapatas'!$B$24:$B$26</c:f>
            </c:multiLvlStrRef>
          </c:cat>
          <c:val>
            <c:numRef>
              <c:f>'Comparación Consumo en Zapatas'!$D$24:$D$26</c:f>
            </c:numRef>
          </c:val>
          <c:extLst>
            <c:ext xmlns:c16="http://schemas.microsoft.com/office/drawing/2014/chart" uri="{C3380CC4-5D6E-409C-BE32-E72D297353CC}">
              <c16:uniqueId val="{00000001-55D4-489E-8E92-99F7887C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09960"/>
        <c:axId val="442909632"/>
      </c:barChart>
      <c:catAx>
        <c:axId val="44290996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909632"/>
        <c:crosses val="autoZero"/>
        <c:auto val="1"/>
        <c:lblAlgn val="ctr"/>
        <c:lblOffset val="100"/>
        <c:noMultiLvlLbl val="0"/>
      </c:catAx>
      <c:valAx>
        <c:axId val="4429096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9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Consumo en Zapatas'!$C$28</c:f>
              <c:strCache>
                <c:ptCount val="1"/>
                <c:pt idx="0">
                  <c:v>RENDIMIENTO REAL DE LA CUADRILLA (JORNAL/UND)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'Comparación Consumo en Zapatas'!$B$29:$B$31</c:f>
            </c:multiLvlStrRef>
          </c:cat>
          <c:val>
            <c:numRef>
              <c:f>'Comparación Consumo en Zapatas'!$C$29:$C$31</c:f>
            </c:numRef>
          </c:val>
          <c:extLst>
            <c:ext xmlns:c16="http://schemas.microsoft.com/office/drawing/2014/chart" uri="{C3380CC4-5D6E-409C-BE32-E72D297353CC}">
              <c16:uniqueId val="{00000000-0EAA-478E-8F36-DF6048723F04}"/>
            </c:ext>
          </c:extLst>
        </c:ser>
        <c:ser>
          <c:idx val="1"/>
          <c:order val="1"/>
          <c:tx>
            <c:strRef>
              <c:f>'Comparación Consumo en Zapatas'!$D$28</c:f>
              <c:strCache>
                <c:ptCount val="1"/>
                <c:pt idx="0">
                  <c:v>RENDIMIENTO TEÓRICO CUADRILLA  (JORNAL/UND)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'Comparación Consumo en Zapatas'!$B$29:$B$31</c:f>
            </c:multiLvlStrRef>
          </c:cat>
          <c:val>
            <c:numRef>
              <c:f>'Comparación Consumo en Zapatas'!$D$29:$D$31</c:f>
            </c:numRef>
          </c:val>
          <c:extLst>
            <c:ext xmlns:c16="http://schemas.microsoft.com/office/drawing/2014/chart" uri="{C3380CC4-5D6E-409C-BE32-E72D297353CC}">
              <c16:uniqueId val="{00000001-0EAA-478E-8F36-DF604872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230232"/>
        <c:axId val="576221704"/>
      </c:barChart>
      <c:catAx>
        <c:axId val="5762302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221704"/>
        <c:crosses val="autoZero"/>
        <c:auto val="1"/>
        <c:lblAlgn val="ctr"/>
        <c:lblOffset val="100"/>
        <c:noMultiLvlLbl val="0"/>
      </c:catAx>
      <c:valAx>
        <c:axId val="5762217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623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Consumo en Zapatas'!$C$33</c:f>
              <c:strCache>
                <c:ptCount val="1"/>
                <c:pt idx="0">
                  <c:v>RENDIMIENTO REAL DE LA CUADRILLA (JORNAL/UND)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'Comparación Consumo en Zapatas'!$B$34:$B$38</c:f>
            </c:multiLvlStrRef>
          </c:cat>
          <c:val>
            <c:numRef>
              <c:f>'Comparación Consumo en Zapatas'!$C$34:$C$38</c:f>
            </c:numRef>
          </c:val>
          <c:extLst>
            <c:ext xmlns:c16="http://schemas.microsoft.com/office/drawing/2014/chart" uri="{C3380CC4-5D6E-409C-BE32-E72D297353CC}">
              <c16:uniqueId val="{00000000-53B4-40FC-B146-3EAFAB8B24D9}"/>
            </c:ext>
          </c:extLst>
        </c:ser>
        <c:ser>
          <c:idx val="1"/>
          <c:order val="1"/>
          <c:tx>
            <c:strRef>
              <c:f>'Comparación Consumo en Zapatas'!$D$33</c:f>
              <c:strCache>
                <c:ptCount val="1"/>
                <c:pt idx="0">
                  <c:v>RENDIMIENTO TEÓRICO CUADRILLA  (JORNAL/UND)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'Comparación Consumo en Zapatas'!$B$34:$B$38</c:f>
            </c:multiLvlStrRef>
          </c:cat>
          <c:val>
            <c:numRef>
              <c:f>'Comparación Consumo en Zapatas'!$D$34:$D$38</c:f>
            </c:numRef>
          </c:val>
          <c:extLst>
            <c:ext xmlns:c16="http://schemas.microsoft.com/office/drawing/2014/chart" uri="{C3380CC4-5D6E-409C-BE32-E72D297353CC}">
              <c16:uniqueId val="{00000001-53B4-40FC-B146-3EAFAB8B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510488"/>
        <c:axId val="548510816"/>
      </c:barChart>
      <c:catAx>
        <c:axId val="5485104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510816"/>
        <c:crosses val="autoZero"/>
        <c:auto val="1"/>
        <c:lblAlgn val="ctr"/>
        <c:lblOffset val="100"/>
        <c:noMultiLvlLbl val="0"/>
      </c:catAx>
      <c:valAx>
        <c:axId val="5485108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51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Consumo en Zapatas'!$C$40</c:f>
              <c:strCache>
                <c:ptCount val="1"/>
                <c:pt idx="0">
                  <c:v>RENDIMIENTO REAL DE LA CUADRILLA (JORNAL/UND)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'Comparación Consumo en Zapatas'!$B$41:$B$44</c:f>
            </c:multiLvlStrRef>
          </c:cat>
          <c:val>
            <c:numRef>
              <c:f>'Comparación Consumo en Zapatas'!$C$41:$C$44</c:f>
            </c:numRef>
          </c:val>
          <c:extLst>
            <c:ext xmlns:c16="http://schemas.microsoft.com/office/drawing/2014/chart" uri="{C3380CC4-5D6E-409C-BE32-E72D297353CC}">
              <c16:uniqueId val="{00000000-B6B7-4692-A86C-C165F024622F}"/>
            </c:ext>
          </c:extLst>
        </c:ser>
        <c:ser>
          <c:idx val="1"/>
          <c:order val="1"/>
          <c:tx>
            <c:strRef>
              <c:f>'Comparación Consumo en Zapatas'!$D$40</c:f>
              <c:strCache>
                <c:ptCount val="1"/>
                <c:pt idx="0">
                  <c:v>RENDIMIENTO TEÓRICO CUADRILLA  (JORNAL/UND)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'Comparación Consumo en Zapatas'!$B$41:$B$44</c:f>
            </c:multiLvlStrRef>
          </c:cat>
          <c:val>
            <c:numRef>
              <c:f>'Comparación Consumo en Zapatas'!$D$41:$D$44</c:f>
            </c:numRef>
          </c:val>
          <c:extLst>
            <c:ext xmlns:c16="http://schemas.microsoft.com/office/drawing/2014/chart" uri="{C3380CC4-5D6E-409C-BE32-E72D297353CC}">
              <c16:uniqueId val="{00000001-B6B7-4692-A86C-C165F0246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298160"/>
        <c:axId val="440298488"/>
      </c:barChart>
      <c:catAx>
        <c:axId val="44029816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298488"/>
        <c:crosses val="autoZero"/>
        <c:auto val="1"/>
        <c:lblAlgn val="ctr"/>
        <c:lblOffset val="100"/>
        <c:noMultiLvlLbl val="0"/>
      </c:catAx>
      <c:valAx>
        <c:axId val="4402984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029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Consumo en Zapatas'!$C$46</c:f>
              <c:strCache>
                <c:ptCount val="1"/>
                <c:pt idx="0">
                  <c:v>RENDIMIENTO REAL DE LA CUADRILLA (JORNAL/UND)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'Comparación Consumo en Zapatas'!$B$47:$B$49</c:f>
            </c:multiLvlStrRef>
          </c:cat>
          <c:val>
            <c:numRef>
              <c:f>'Comparación Consumo en Zapatas'!$C$47:$C$49</c:f>
            </c:numRef>
          </c:val>
          <c:extLst>
            <c:ext xmlns:c16="http://schemas.microsoft.com/office/drawing/2014/chart" uri="{C3380CC4-5D6E-409C-BE32-E72D297353CC}">
              <c16:uniqueId val="{00000000-D980-4794-8D48-9FD0B858969D}"/>
            </c:ext>
          </c:extLst>
        </c:ser>
        <c:ser>
          <c:idx val="1"/>
          <c:order val="1"/>
          <c:tx>
            <c:strRef>
              <c:f>'Comparación Consumo en Zapatas'!$D$46</c:f>
              <c:strCache>
                <c:ptCount val="1"/>
                <c:pt idx="0">
                  <c:v>RENDIMIENTO TEÓRICO CUADRILLA  (JORNAL/UND)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'Comparación Consumo en Zapatas'!$B$47:$B$49</c:f>
            </c:multiLvlStrRef>
          </c:cat>
          <c:val>
            <c:numRef>
              <c:f>'Comparación Consumo en Zapatas'!$D$47:$D$49</c:f>
            </c:numRef>
          </c:val>
          <c:extLst>
            <c:ext xmlns:c16="http://schemas.microsoft.com/office/drawing/2014/chart" uri="{C3380CC4-5D6E-409C-BE32-E72D297353CC}">
              <c16:uniqueId val="{00000001-D980-4794-8D48-9FD0B8589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538016"/>
        <c:axId val="548533096"/>
      </c:barChart>
      <c:catAx>
        <c:axId val="54853801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533096"/>
        <c:crosses val="autoZero"/>
        <c:auto val="1"/>
        <c:lblAlgn val="ctr"/>
        <c:lblOffset val="100"/>
        <c:noMultiLvlLbl val="0"/>
      </c:catAx>
      <c:valAx>
        <c:axId val="5485330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5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758824</xdr:colOff>
      <xdr:row>10</xdr:row>
      <xdr:rowOff>187324</xdr:rowOff>
    </xdr:from>
    <xdr:to>
      <xdr:col>23</xdr:col>
      <xdr:colOff>70909</xdr:colOff>
      <xdr:row>32</xdr:row>
      <xdr:rowOff>140757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253A8E-5540-4554-B009-0E3694D85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195262</xdr:rowOff>
    </xdr:from>
    <xdr:to>
      <xdr:col>11</xdr:col>
      <xdr:colOff>400049</xdr:colOff>
      <xdr:row>21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8ED0FA-C100-448A-A45E-A34124917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0</xdr:row>
      <xdr:rowOff>23812</xdr:rowOff>
    </xdr:from>
    <xdr:to>
      <xdr:col>14</xdr:col>
      <xdr:colOff>59531</xdr:colOff>
      <xdr:row>62</xdr:row>
      <xdr:rowOff>83344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6138E-6F4A-4370-BA98-3C6DACDD5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738187</xdr:colOff>
      <xdr:row>0</xdr:row>
      <xdr:rowOff>352422</xdr:rowOff>
    </xdr:from>
    <xdr:to>
      <xdr:col>37</xdr:col>
      <xdr:colOff>476249</xdr:colOff>
      <xdr:row>24</xdr:row>
      <xdr:rowOff>71436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CAED19F-4E47-412A-81F4-6FE3569F1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738187</xdr:colOff>
      <xdr:row>26</xdr:row>
      <xdr:rowOff>80963</xdr:rowOff>
    </xdr:from>
    <xdr:to>
      <xdr:col>13</xdr:col>
      <xdr:colOff>285748</xdr:colOff>
      <xdr:row>43</xdr:row>
      <xdr:rowOff>71437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89ED27D-BD38-4B4D-9EBD-29423145C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714373</xdr:colOff>
      <xdr:row>25</xdr:row>
      <xdr:rowOff>176214</xdr:rowOff>
    </xdr:from>
    <xdr:to>
      <xdr:col>21</xdr:col>
      <xdr:colOff>71436</xdr:colOff>
      <xdr:row>43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24C5E9C-0B7A-4938-B34A-9E3B276FE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-1</xdr:colOff>
      <xdr:row>26</xdr:row>
      <xdr:rowOff>9526</xdr:rowOff>
    </xdr:from>
    <xdr:to>
      <xdr:col>29</xdr:col>
      <xdr:colOff>452436</xdr:colOff>
      <xdr:row>43</xdr:row>
      <xdr:rowOff>119062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3598A80-AD35-4055-89FF-AD6E74CD9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23811</xdr:colOff>
      <xdr:row>26</xdr:row>
      <xdr:rowOff>9525</xdr:rowOff>
    </xdr:from>
    <xdr:to>
      <xdr:col>37</xdr:col>
      <xdr:colOff>476249</xdr:colOff>
      <xdr:row>43</xdr:row>
      <xdr:rowOff>47624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4AE3724-8A56-45A8-AAEA-E8FC64055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090E-48AB-4B70-8CF7-EAD3A5C52E26}">
  <dimension ref="A1:P36"/>
  <sheetViews>
    <sheetView tabSelected="1" workbookViewId="0">
      <selection sqref="A1:N1"/>
    </sheetView>
  </sheetViews>
  <sheetFormatPr baseColWidth="10" defaultRowHeight="15" x14ac:dyDescent="0.25"/>
  <cols>
    <col min="2" max="2" width="86.85546875" customWidth="1"/>
    <col min="3" max="3" width="5.140625" bestFit="1" customWidth="1"/>
    <col min="4" max="4" width="10.28515625" bestFit="1" customWidth="1"/>
    <col min="5" max="5" width="10.85546875" bestFit="1" customWidth="1"/>
    <col min="6" max="6" width="17.28515625" bestFit="1" customWidth="1"/>
    <col min="7" max="7" width="11.85546875" bestFit="1" customWidth="1"/>
    <col min="8" max="8" width="11.28515625" bestFit="1" customWidth="1"/>
    <col min="9" max="9" width="19.5703125" bestFit="1" customWidth="1"/>
    <col min="10" max="10" width="13.42578125" bestFit="1" customWidth="1"/>
    <col min="11" max="12" width="13.7109375" style="2" bestFit="1" customWidth="1"/>
    <col min="13" max="13" width="10.7109375" customWidth="1"/>
    <col min="14" max="14" width="10.7109375" bestFit="1" customWidth="1"/>
    <col min="16" max="16" width="0" hidden="1" customWidth="1"/>
  </cols>
  <sheetData>
    <row r="1" spans="1:16" ht="15.75" thickBot="1" x14ac:dyDescent="0.3">
      <c r="A1" s="72" t="s">
        <v>67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6" ht="60.75" thickBot="1" x14ac:dyDescent="0.3">
      <c r="A2" s="37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98</v>
      </c>
      <c r="G2" s="38" t="s">
        <v>48</v>
      </c>
      <c r="H2" s="38" t="s">
        <v>5</v>
      </c>
      <c r="I2" s="38" t="s">
        <v>46</v>
      </c>
      <c r="J2" s="38" t="s">
        <v>97</v>
      </c>
      <c r="K2" s="64" t="s">
        <v>95</v>
      </c>
      <c r="L2" s="65" t="s">
        <v>96</v>
      </c>
      <c r="M2" s="39" t="s">
        <v>99</v>
      </c>
      <c r="N2" s="66" t="s">
        <v>74</v>
      </c>
      <c r="P2" s="2" t="s">
        <v>58</v>
      </c>
    </row>
    <row r="3" spans="1:16" x14ac:dyDescent="0.25">
      <c r="A3" s="28">
        <v>1</v>
      </c>
      <c r="B3" s="29" t="s">
        <v>7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P3" s="1" t="e">
        <f>#REF!</f>
        <v>#REF!</v>
      </c>
    </row>
    <row r="4" spans="1:16" x14ac:dyDescent="0.25">
      <c r="A4" s="5">
        <v>1.1000000000000001</v>
      </c>
      <c r="B4" s="6" t="s">
        <v>14</v>
      </c>
      <c r="C4" s="7" t="s">
        <v>6</v>
      </c>
      <c r="D4" s="24">
        <v>58.8</v>
      </c>
      <c r="E4" s="24"/>
      <c r="F4" s="24"/>
      <c r="G4" s="24"/>
      <c r="H4" s="24">
        <v>1</v>
      </c>
      <c r="I4" s="24" t="s">
        <v>47</v>
      </c>
      <c r="J4" s="24">
        <v>3.1E-2</v>
      </c>
      <c r="K4" s="24"/>
      <c r="L4" s="67">
        <f>1/J4</f>
        <v>32.258064516129032</v>
      </c>
      <c r="M4" s="67">
        <f>+J4*D4</f>
        <v>1.8228</v>
      </c>
      <c r="N4" s="24">
        <f>ROUNDUP(M4,0)</f>
        <v>2</v>
      </c>
      <c r="P4" s="1" t="e">
        <f>#REF!</f>
        <v>#REF!</v>
      </c>
    </row>
    <row r="5" spans="1:16" x14ac:dyDescent="0.25">
      <c r="A5" s="5">
        <v>1.2</v>
      </c>
      <c r="B5" s="6" t="s">
        <v>15</v>
      </c>
      <c r="C5" s="7" t="s">
        <v>6</v>
      </c>
      <c r="D5" s="24">
        <v>58.8</v>
      </c>
      <c r="E5" s="7" t="str">
        <f>Cuadrillas!A10</f>
        <v>Tipo 9</v>
      </c>
      <c r="F5" s="35">
        <v>0.06</v>
      </c>
      <c r="G5" s="24">
        <v>1</v>
      </c>
      <c r="H5" s="24"/>
      <c r="I5" s="24"/>
      <c r="J5" s="24"/>
      <c r="K5" s="67">
        <f>1/F5</f>
        <v>16.666666666666668</v>
      </c>
      <c r="L5" s="67"/>
      <c r="M5" s="67">
        <f>+F5*D5</f>
        <v>3.5279999999999996</v>
      </c>
      <c r="N5" s="24">
        <f t="shared" ref="N5:N36" si="0">ROUNDUP(M5,0)</f>
        <v>4</v>
      </c>
      <c r="P5" s="2" t="e">
        <f>#REF!</f>
        <v>#REF!</v>
      </c>
    </row>
    <row r="6" spans="1:16" x14ac:dyDescent="0.25">
      <c r="A6" s="5">
        <v>1.3</v>
      </c>
      <c r="B6" s="8" t="s">
        <v>45</v>
      </c>
      <c r="C6" s="7" t="s">
        <v>10</v>
      </c>
      <c r="D6" s="24">
        <v>29.4</v>
      </c>
      <c r="E6" s="7" t="str">
        <f>Cuadrillas!A7</f>
        <v>Tipo 6</v>
      </c>
      <c r="F6" s="35">
        <v>1.4999999999999999E-2</v>
      </c>
      <c r="G6" s="24">
        <v>1</v>
      </c>
      <c r="H6" s="7"/>
      <c r="I6" s="24"/>
      <c r="J6" s="24"/>
      <c r="K6" s="67">
        <f t="shared" ref="K6:K36" si="1">1/F6</f>
        <v>66.666666666666671</v>
      </c>
      <c r="L6" s="67"/>
      <c r="M6" s="67">
        <f>+F6*D6</f>
        <v>0.44099999999999995</v>
      </c>
      <c r="N6" s="24">
        <f t="shared" si="0"/>
        <v>1</v>
      </c>
      <c r="P6" s="2" t="e">
        <f>#REF!</f>
        <v>#REF!</v>
      </c>
    </row>
    <row r="7" spans="1:16" x14ac:dyDescent="0.25">
      <c r="A7" s="5">
        <v>1.4</v>
      </c>
      <c r="B7" s="8" t="s">
        <v>25</v>
      </c>
      <c r="C7" s="7" t="s">
        <v>6</v>
      </c>
      <c r="D7" s="24">
        <v>21.8</v>
      </c>
      <c r="E7" s="7" t="str">
        <f>Cuadrillas!A9</f>
        <v>Tipo 8</v>
      </c>
      <c r="F7" s="35">
        <v>3.2000000000000001E-2</v>
      </c>
      <c r="G7" s="24">
        <v>1</v>
      </c>
      <c r="H7" s="7"/>
      <c r="I7" s="24"/>
      <c r="J7" s="24"/>
      <c r="K7" s="67">
        <f t="shared" si="1"/>
        <v>31.25</v>
      </c>
      <c r="L7" s="67"/>
      <c r="M7" s="67">
        <f>+F7*D7</f>
        <v>0.6976</v>
      </c>
      <c r="N7" s="24">
        <f t="shared" si="0"/>
        <v>1</v>
      </c>
      <c r="P7" s="2" t="e">
        <f>#REF!</f>
        <v>#REF!</v>
      </c>
    </row>
    <row r="8" spans="1:16" s="2" customFormat="1" x14ac:dyDescent="0.25">
      <c r="A8" s="5">
        <v>1.5</v>
      </c>
      <c r="B8" s="8" t="s">
        <v>44</v>
      </c>
      <c r="C8" s="7" t="s">
        <v>10</v>
      </c>
      <c r="D8" s="24">
        <v>5.95</v>
      </c>
      <c r="E8" s="7" t="str">
        <f>Cuadrillas!A10</f>
        <v>Tipo 9</v>
      </c>
      <c r="F8" s="35">
        <v>1.5E-3</v>
      </c>
      <c r="G8" s="24">
        <v>1</v>
      </c>
      <c r="H8" s="7"/>
      <c r="I8" s="24"/>
      <c r="J8" s="24"/>
      <c r="K8" s="67">
        <f t="shared" si="1"/>
        <v>666.66666666666663</v>
      </c>
      <c r="L8" s="67"/>
      <c r="M8" s="67">
        <f>+F8*D8</f>
        <v>8.9250000000000006E-3</v>
      </c>
      <c r="N8" s="24">
        <f t="shared" si="0"/>
        <v>1</v>
      </c>
      <c r="P8" s="2" t="e">
        <f>#REF!</f>
        <v>#REF!</v>
      </c>
    </row>
    <row r="9" spans="1:16" x14ac:dyDescent="0.25">
      <c r="A9" s="5">
        <v>1.6</v>
      </c>
      <c r="B9" s="8" t="s">
        <v>54</v>
      </c>
      <c r="C9" s="7" t="s">
        <v>6</v>
      </c>
      <c r="D9" s="24">
        <v>14.7</v>
      </c>
      <c r="E9" s="7" t="str">
        <f>Cuadrillas!A10</f>
        <v>Tipo 9</v>
      </c>
      <c r="F9" s="35">
        <v>0.18</v>
      </c>
      <c r="G9" s="24">
        <v>1</v>
      </c>
      <c r="H9" s="7"/>
      <c r="I9" s="24"/>
      <c r="J9" s="24"/>
      <c r="K9" s="67">
        <f t="shared" si="1"/>
        <v>5.5555555555555554</v>
      </c>
      <c r="L9" s="67"/>
      <c r="M9" s="67">
        <f>+F9*D9</f>
        <v>2.6459999999999999</v>
      </c>
      <c r="N9" s="24">
        <f t="shared" si="0"/>
        <v>3</v>
      </c>
      <c r="P9" s="2" t="e">
        <f>#REF!</f>
        <v>#REF!</v>
      </c>
    </row>
    <row r="10" spans="1:16" x14ac:dyDescent="0.25">
      <c r="A10" s="3">
        <v>2</v>
      </c>
      <c r="B10" s="4" t="s">
        <v>12</v>
      </c>
      <c r="C10" s="9"/>
      <c r="D10" s="9"/>
      <c r="E10" s="9"/>
      <c r="F10" s="9"/>
      <c r="G10" s="9"/>
      <c r="H10" s="9"/>
      <c r="I10" s="9"/>
      <c r="J10" s="9"/>
      <c r="K10" s="68"/>
      <c r="L10" s="68"/>
      <c r="M10" s="68"/>
      <c r="N10" s="9"/>
      <c r="P10" s="1" t="e">
        <f>#REF!</f>
        <v>#REF!</v>
      </c>
    </row>
    <row r="11" spans="1:16" x14ac:dyDescent="0.25">
      <c r="A11" s="5">
        <v>2.1</v>
      </c>
      <c r="B11" s="6" t="s">
        <v>14</v>
      </c>
      <c r="C11" s="7" t="s">
        <v>6</v>
      </c>
      <c r="D11" s="24">
        <v>28</v>
      </c>
      <c r="E11" s="24"/>
      <c r="F11" s="35"/>
      <c r="G11" s="24"/>
      <c r="H11" s="24">
        <v>1</v>
      </c>
      <c r="I11" s="24" t="s">
        <v>47</v>
      </c>
      <c r="J11" s="24">
        <v>3.1E-2</v>
      </c>
      <c r="K11" s="67"/>
      <c r="L11" s="67">
        <f>1/J11</f>
        <v>32.258064516129032</v>
      </c>
      <c r="M11" s="67">
        <f>+J11*D11</f>
        <v>0.86799999999999999</v>
      </c>
      <c r="N11" s="24">
        <f t="shared" si="0"/>
        <v>1</v>
      </c>
    </row>
    <row r="12" spans="1:16" x14ac:dyDescent="0.25">
      <c r="A12" s="5">
        <v>2.2000000000000002</v>
      </c>
      <c r="B12" s="6" t="s">
        <v>15</v>
      </c>
      <c r="C12" s="7" t="s">
        <v>6</v>
      </c>
      <c r="D12" s="24">
        <v>28</v>
      </c>
      <c r="E12" s="24" t="str">
        <f>Cuadrillas!A7</f>
        <v>Tipo 6</v>
      </c>
      <c r="F12" s="35">
        <v>0.13</v>
      </c>
      <c r="G12" s="24">
        <v>1</v>
      </c>
      <c r="H12" s="24"/>
      <c r="I12" s="24"/>
      <c r="J12" s="24"/>
      <c r="K12" s="67">
        <f t="shared" si="1"/>
        <v>7.6923076923076916</v>
      </c>
      <c r="L12" s="24"/>
      <c r="M12" s="67">
        <f>+F12*D12</f>
        <v>3.64</v>
      </c>
      <c r="N12" s="24">
        <f t="shared" si="0"/>
        <v>4</v>
      </c>
    </row>
    <row r="13" spans="1:16" x14ac:dyDescent="0.25">
      <c r="A13" s="5">
        <v>2.2999999999999998</v>
      </c>
      <c r="B13" s="8" t="s">
        <v>25</v>
      </c>
      <c r="C13" s="7" t="s">
        <v>6</v>
      </c>
      <c r="D13" s="24">
        <v>6.6</v>
      </c>
      <c r="E13" s="7" t="str">
        <f>Cuadrillas!A6</f>
        <v>Tipo 5</v>
      </c>
      <c r="F13" s="35">
        <v>9.6000000000000002E-2</v>
      </c>
      <c r="G13" s="24">
        <v>1</v>
      </c>
      <c r="H13" s="7"/>
      <c r="I13" s="7"/>
      <c r="J13" s="7"/>
      <c r="K13" s="67">
        <f t="shared" si="1"/>
        <v>10.416666666666666</v>
      </c>
      <c r="L13" s="24"/>
      <c r="M13" s="67">
        <f>+F13*D13</f>
        <v>0.63359999999999994</v>
      </c>
      <c r="N13" s="24">
        <f t="shared" si="0"/>
        <v>1</v>
      </c>
    </row>
    <row r="14" spans="1:16" x14ac:dyDescent="0.25">
      <c r="A14" s="5">
        <v>2.4</v>
      </c>
      <c r="B14" s="8" t="s">
        <v>8</v>
      </c>
      <c r="C14" s="7" t="s">
        <v>10</v>
      </c>
      <c r="D14" s="24">
        <v>13.2</v>
      </c>
      <c r="E14" s="7" t="str">
        <f>Cuadrillas!A6</f>
        <v>Tipo 5</v>
      </c>
      <c r="F14" s="35">
        <v>4.4000000000000003E-3</v>
      </c>
      <c r="G14" s="24">
        <v>1</v>
      </c>
      <c r="H14" s="7"/>
      <c r="I14" s="7"/>
      <c r="J14" s="7"/>
      <c r="K14" s="67">
        <f t="shared" si="1"/>
        <v>227.27272727272725</v>
      </c>
      <c r="L14" s="24"/>
      <c r="M14" s="67">
        <f>+F14*D14</f>
        <v>5.808E-2</v>
      </c>
      <c r="N14" s="24">
        <f t="shared" si="0"/>
        <v>1</v>
      </c>
    </row>
    <row r="15" spans="1:16" x14ac:dyDescent="0.25">
      <c r="A15" s="5">
        <v>2.5</v>
      </c>
      <c r="B15" s="8" t="s">
        <v>53</v>
      </c>
      <c r="C15" s="7" t="s">
        <v>6</v>
      </c>
      <c r="D15" s="24">
        <v>6.6</v>
      </c>
      <c r="E15" s="7" t="str">
        <f>Cuadrillas!A9</f>
        <v>Tipo 8</v>
      </c>
      <c r="F15" s="35">
        <v>0.14799999999999999</v>
      </c>
      <c r="G15" s="24">
        <v>1</v>
      </c>
      <c r="H15" s="7"/>
      <c r="I15" s="7"/>
      <c r="J15" s="7"/>
      <c r="K15" s="67">
        <f t="shared" si="1"/>
        <v>6.756756756756757</v>
      </c>
      <c r="L15" s="24"/>
      <c r="M15" s="67">
        <f>+F15*D15</f>
        <v>0.97679999999999989</v>
      </c>
      <c r="N15" s="24">
        <f t="shared" si="0"/>
        <v>1</v>
      </c>
    </row>
    <row r="16" spans="1:16" x14ac:dyDescent="0.25">
      <c r="A16" s="3">
        <v>3</v>
      </c>
      <c r="B16" s="4" t="s">
        <v>9</v>
      </c>
      <c r="C16" s="9"/>
      <c r="D16" s="9"/>
      <c r="E16" s="9"/>
      <c r="F16" s="9"/>
      <c r="G16" s="9"/>
      <c r="H16" s="9"/>
      <c r="I16" s="9"/>
      <c r="J16" s="9"/>
      <c r="K16" s="68"/>
      <c r="L16" s="9"/>
      <c r="M16" s="68"/>
      <c r="N16" s="9"/>
    </row>
    <row r="17" spans="1:14" x14ac:dyDescent="0.25">
      <c r="A17" s="5">
        <v>3.1</v>
      </c>
      <c r="B17" s="8" t="s">
        <v>25</v>
      </c>
      <c r="C17" s="7" t="s">
        <v>6</v>
      </c>
      <c r="D17" s="24">
        <v>0.68</v>
      </c>
      <c r="E17" s="24" t="str">
        <f>Cuadrillas!A5</f>
        <v>Tipo 4</v>
      </c>
      <c r="F17" s="35">
        <v>0.19</v>
      </c>
      <c r="G17" s="24">
        <v>1</v>
      </c>
      <c r="H17" s="24"/>
      <c r="I17" s="24"/>
      <c r="J17" s="24"/>
      <c r="K17" s="67">
        <f t="shared" si="1"/>
        <v>5.2631578947368425</v>
      </c>
      <c r="L17" s="24"/>
      <c r="M17" s="67">
        <f>+F17*D17</f>
        <v>0.12920000000000001</v>
      </c>
      <c r="N17" s="24">
        <f t="shared" si="0"/>
        <v>1</v>
      </c>
    </row>
    <row r="18" spans="1:14" x14ac:dyDescent="0.25">
      <c r="A18" s="5">
        <v>3.2</v>
      </c>
      <c r="B18" s="8" t="s">
        <v>68</v>
      </c>
      <c r="C18" s="7" t="s">
        <v>6</v>
      </c>
      <c r="D18" s="24">
        <v>0.68</v>
      </c>
      <c r="E18" s="24" t="str">
        <f>Cuadrillas!A7</f>
        <v>Tipo 6</v>
      </c>
      <c r="F18" s="35">
        <v>0.40500000000000003</v>
      </c>
      <c r="G18" s="24">
        <v>1</v>
      </c>
      <c r="H18" s="24"/>
      <c r="I18" s="24"/>
      <c r="J18" s="24"/>
      <c r="K18" s="67">
        <f t="shared" si="1"/>
        <v>2.4691358024691357</v>
      </c>
      <c r="L18" s="24"/>
      <c r="M18" s="67">
        <f>+F18*D18</f>
        <v>0.27540000000000003</v>
      </c>
      <c r="N18" s="24">
        <f t="shared" si="0"/>
        <v>1</v>
      </c>
    </row>
    <row r="19" spans="1:14" x14ac:dyDescent="0.25">
      <c r="A19" s="3">
        <v>4</v>
      </c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68"/>
      <c r="L19" s="9"/>
      <c r="M19" s="68"/>
      <c r="N19" s="9"/>
    </row>
    <row r="20" spans="1:14" x14ac:dyDescent="0.25">
      <c r="A20" s="5">
        <v>4.0999999999999996</v>
      </c>
      <c r="B20" s="8" t="s">
        <v>25</v>
      </c>
      <c r="C20" s="7" t="s">
        <v>6</v>
      </c>
      <c r="D20" s="24">
        <v>12.4</v>
      </c>
      <c r="E20" s="24" t="str">
        <f>Cuadrillas!A8</f>
        <v>Tipo 7</v>
      </c>
      <c r="F20" s="35">
        <v>0.09</v>
      </c>
      <c r="G20" s="24">
        <v>1</v>
      </c>
      <c r="H20" s="24"/>
      <c r="I20" s="24"/>
      <c r="J20" s="24"/>
      <c r="K20" s="67">
        <f t="shared" si="1"/>
        <v>11.111111111111111</v>
      </c>
      <c r="L20" s="24"/>
      <c r="M20" s="67">
        <f>+F20*D20</f>
        <v>1.1159999999999999</v>
      </c>
      <c r="N20" s="24">
        <f t="shared" si="0"/>
        <v>2</v>
      </c>
    </row>
    <row r="21" spans="1:14" x14ac:dyDescent="0.25">
      <c r="A21" s="5">
        <v>4.2</v>
      </c>
      <c r="B21" s="8" t="s">
        <v>62</v>
      </c>
      <c r="C21" s="7" t="s">
        <v>6</v>
      </c>
      <c r="D21" s="24">
        <v>12.4</v>
      </c>
      <c r="E21" s="24" t="str">
        <f>Cuadrillas!A10</f>
        <v>Tipo 9</v>
      </c>
      <c r="F21" s="35">
        <v>0.25</v>
      </c>
      <c r="G21" s="24">
        <v>1</v>
      </c>
      <c r="H21" s="7"/>
      <c r="I21" s="7"/>
      <c r="J21" s="7"/>
      <c r="K21" s="67">
        <f t="shared" si="1"/>
        <v>4</v>
      </c>
      <c r="L21" s="24"/>
      <c r="M21" s="67">
        <f>+F21*D21</f>
        <v>3.1</v>
      </c>
      <c r="N21" s="24">
        <f t="shared" si="0"/>
        <v>4</v>
      </c>
    </row>
    <row r="22" spans="1:14" x14ac:dyDescent="0.25">
      <c r="A22" s="3">
        <v>5</v>
      </c>
      <c r="B22" s="4" t="s">
        <v>13</v>
      </c>
      <c r="C22" s="9"/>
      <c r="D22" s="9"/>
      <c r="E22" s="9"/>
      <c r="F22" s="9"/>
      <c r="G22" s="9"/>
      <c r="H22" s="9"/>
      <c r="I22" s="9"/>
      <c r="J22" s="9"/>
      <c r="K22" s="68"/>
      <c r="L22" s="9"/>
      <c r="M22" s="68"/>
      <c r="N22" s="9"/>
    </row>
    <row r="23" spans="1:14" x14ac:dyDescent="0.25">
      <c r="A23" s="5">
        <v>5.0999999999999996</v>
      </c>
      <c r="B23" s="6" t="s">
        <v>18</v>
      </c>
      <c r="C23" s="7" t="s">
        <v>6</v>
      </c>
      <c r="D23" s="24">
        <v>0.9</v>
      </c>
      <c r="E23" s="24" t="str">
        <f>Cuadrillas!A5</f>
        <v>Tipo 4</v>
      </c>
      <c r="F23" s="35">
        <v>0.4</v>
      </c>
      <c r="G23" s="24">
        <v>1</v>
      </c>
      <c r="H23" s="24"/>
      <c r="I23" s="24"/>
      <c r="J23" s="24"/>
      <c r="K23" s="67">
        <f t="shared" si="1"/>
        <v>2.5</v>
      </c>
      <c r="L23" s="24"/>
      <c r="M23" s="67">
        <f>+F23*D23</f>
        <v>0.36000000000000004</v>
      </c>
      <c r="N23" s="24">
        <f t="shared" si="0"/>
        <v>1</v>
      </c>
    </row>
    <row r="24" spans="1:14" x14ac:dyDescent="0.25">
      <c r="A24" s="5">
        <v>5.2</v>
      </c>
      <c r="B24" s="8" t="s">
        <v>52</v>
      </c>
      <c r="C24" s="7" t="s">
        <v>10</v>
      </c>
      <c r="D24" s="24">
        <v>1</v>
      </c>
      <c r="E24" s="24" t="str">
        <f>Cuadrillas!A11</f>
        <v>Tipo 10</v>
      </c>
      <c r="F24" s="35">
        <v>0.44</v>
      </c>
      <c r="G24" s="24">
        <v>1</v>
      </c>
      <c r="H24" s="24"/>
      <c r="I24" s="24"/>
      <c r="J24" s="24"/>
      <c r="K24" s="67">
        <f t="shared" si="1"/>
        <v>2.2727272727272729</v>
      </c>
      <c r="L24" s="24"/>
      <c r="M24" s="67">
        <f>+F24*D24</f>
        <v>0.44</v>
      </c>
      <c r="N24" s="24">
        <f t="shared" si="0"/>
        <v>1</v>
      </c>
    </row>
    <row r="25" spans="1:14" x14ac:dyDescent="0.25">
      <c r="A25" s="3">
        <v>6</v>
      </c>
      <c r="B25" s="4" t="s">
        <v>19</v>
      </c>
      <c r="C25" s="9"/>
      <c r="D25" s="9"/>
      <c r="E25" s="9"/>
      <c r="F25" s="9"/>
      <c r="G25" s="9"/>
      <c r="H25" s="9"/>
      <c r="I25" s="9"/>
      <c r="J25" s="9"/>
      <c r="K25" s="68"/>
      <c r="L25" s="9"/>
      <c r="M25" s="68"/>
      <c r="N25" s="9"/>
    </row>
    <row r="26" spans="1:14" x14ac:dyDescent="0.25">
      <c r="A26" s="5">
        <v>6.1</v>
      </c>
      <c r="B26" s="6" t="s">
        <v>18</v>
      </c>
      <c r="C26" s="7" t="s">
        <v>6</v>
      </c>
      <c r="D26" s="24">
        <v>7</v>
      </c>
      <c r="E26" s="24" t="str">
        <f>Cuadrillas!A6</f>
        <v>Tipo 5</v>
      </c>
      <c r="F26" s="35">
        <v>0.2</v>
      </c>
      <c r="G26" s="24">
        <v>1</v>
      </c>
      <c r="H26" s="24"/>
      <c r="I26" s="24"/>
      <c r="J26" s="24"/>
      <c r="K26" s="67">
        <f t="shared" si="1"/>
        <v>5</v>
      </c>
      <c r="L26" s="24"/>
      <c r="M26" s="67">
        <f>+F26*D26</f>
        <v>1.4000000000000001</v>
      </c>
      <c r="N26" s="24">
        <f t="shared" si="0"/>
        <v>2</v>
      </c>
    </row>
    <row r="27" spans="1:14" x14ac:dyDescent="0.25">
      <c r="A27" s="5">
        <v>6.2</v>
      </c>
      <c r="B27" s="8" t="s">
        <v>45</v>
      </c>
      <c r="C27" s="7" t="s">
        <v>10</v>
      </c>
      <c r="D27" s="24">
        <v>5.3</v>
      </c>
      <c r="E27" s="24" t="str">
        <f>Cuadrillas!A7</f>
        <v>Tipo 6</v>
      </c>
      <c r="F27" s="35">
        <v>1.4999999999999999E-2</v>
      </c>
      <c r="G27" s="24">
        <v>1</v>
      </c>
      <c r="H27" s="24"/>
      <c r="I27" s="24"/>
      <c r="J27" s="24"/>
      <c r="K27" s="67">
        <f t="shared" si="1"/>
        <v>66.666666666666671</v>
      </c>
      <c r="L27" s="24"/>
      <c r="M27" s="67">
        <f>+F27*D27</f>
        <v>7.9500000000000001E-2</v>
      </c>
      <c r="N27" s="24">
        <f t="shared" si="0"/>
        <v>1</v>
      </c>
    </row>
    <row r="28" spans="1:14" x14ac:dyDescent="0.25">
      <c r="A28" s="5">
        <v>6.3</v>
      </c>
      <c r="B28" s="8" t="s">
        <v>25</v>
      </c>
      <c r="C28" s="7" t="s">
        <v>6</v>
      </c>
      <c r="D28" s="24">
        <v>2.6</v>
      </c>
      <c r="E28" s="24" t="str">
        <f>Cuadrillas!A4</f>
        <v>Tipo 3</v>
      </c>
      <c r="F28" s="35">
        <v>4.8000000000000001E-2</v>
      </c>
      <c r="G28" s="24">
        <v>1</v>
      </c>
      <c r="H28" s="24"/>
      <c r="I28" s="24"/>
      <c r="J28" s="24"/>
      <c r="K28" s="67">
        <f t="shared" si="1"/>
        <v>20.833333333333332</v>
      </c>
      <c r="L28" s="24"/>
      <c r="M28" s="67">
        <f>+F28*D28</f>
        <v>0.12480000000000001</v>
      </c>
      <c r="N28" s="24">
        <f t="shared" si="0"/>
        <v>1</v>
      </c>
    </row>
    <row r="29" spans="1:14" ht="27.75" customHeight="1" x14ac:dyDescent="0.25">
      <c r="A29" s="51">
        <v>6.4</v>
      </c>
      <c r="B29" s="52" t="s">
        <v>55</v>
      </c>
      <c r="C29" s="48" t="s">
        <v>6</v>
      </c>
      <c r="D29" s="46">
        <v>2.6</v>
      </c>
      <c r="E29" s="46" t="str">
        <f>Cuadrillas!A12</f>
        <v>Tipo 11</v>
      </c>
      <c r="F29" s="46">
        <v>0.45</v>
      </c>
      <c r="G29" s="46">
        <v>1</v>
      </c>
      <c r="H29" s="46"/>
      <c r="I29" s="46"/>
      <c r="J29" s="46"/>
      <c r="K29" s="67">
        <f t="shared" si="1"/>
        <v>2.2222222222222223</v>
      </c>
      <c r="L29" s="24"/>
      <c r="M29" s="67">
        <f>+F29*D29</f>
        <v>1.1700000000000002</v>
      </c>
      <c r="N29" s="46">
        <f t="shared" si="0"/>
        <v>2</v>
      </c>
    </row>
    <row r="30" spans="1:14" x14ac:dyDescent="0.25">
      <c r="A30" s="3">
        <v>7</v>
      </c>
      <c r="B30" s="4" t="s">
        <v>20</v>
      </c>
      <c r="C30" s="9"/>
      <c r="D30" s="9"/>
      <c r="E30" s="9"/>
      <c r="F30" s="9"/>
      <c r="G30" s="9"/>
      <c r="H30" s="9"/>
      <c r="I30" s="9"/>
      <c r="J30" s="9"/>
      <c r="K30" s="68"/>
      <c r="L30" s="9"/>
      <c r="M30" s="68"/>
      <c r="N30" s="9"/>
    </row>
    <row r="31" spans="1:14" x14ac:dyDescent="0.25">
      <c r="A31" s="5">
        <v>7.1</v>
      </c>
      <c r="B31" s="8" t="s">
        <v>21</v>
      </c>
      <c r="C31" s="7" t="s">
        <v>10</v>
      </c>
      <c r="D31" s="24">
        <v>252</v>
      </c>
      <c r="E31" s="24" t="str">
        <f>Cuadrillas!A2</f>
        <v>Tipo 1</v>
      </c>
      <c r="F31" s="24">
        <v>1.2999999999999999E-4</v>
      </c>
      <c r="G31" s="24">
        <v>1</v>
      </c>
      <c r="H31" s="24"/>
      <c r="I31" s="24"/>
      <c r="J31" s="24"/>
      <c r="K31" s="67">
        <f t="shared" si="1"/>
        <v>7692.3076923076933</v>
      </c>
      <c r="L31" s="24"/>
      <c r="M31" s="67">
        <f>+F31*D31</f>
        <v>3.2759999999999997E-2</v>
      </c>
      <c r="N31" s="24">
        <f t="shared" si="0"/>
        <v>1</v>
      </c>
    </row>
    <row r="32" spans="1:14" x14ac:dyDescent="0.25">
      <c r="A32" s="5">
        <v>7.2</v>
      </c>
      <c r="B32" s="8" t="s">
        <v>44</v>
      </c>
      <c r="C32" s="7" t="s">
        <v>10</v>
      </c>
      <c r="D32" s="24">
        <v>3.79</v>
      </c>
      <c r="E32" s="24" t="str">
        <f>Cuadrillas!A6</f>
        <v>Tipo 5</v>
      </c>
      <c r="F32" s="24">
        <v>4.4000000000000003E-3</v>
      </c>
      <c r="G32" s="24">
        <v>1</v>
      </c>
      <c r="H32" s="24"/>
      <c r="I32" s="24"/>
      <c r="J32" s="24"/>
      <c r="K32" s="67">
        <f t="shared" si="1"/>
        <v>227.27272727272725</v>
      </c>
      <c r="L32" s="24"/>
      <c r="M32" s="67">
        <f>+F32*D32</f>
        <v>1.6676E-2</v>
      </c>
      <c r="N32" s="24">
        <f t="shared" si="0"/>
        <v>1</v>
      </c>
    </row>
    <row r="33" spans="1:14" x14ac:dyDescent="0.25">
      <c r="A33" s="5">
        <v>7.3</v>
      </c>
      <c r="B33" s="8" t="s">
        <v>66</v>
      </c>
      <c r="C33" s="7" t="s">
        <v>10</v>
      </c>
      <c r="D33" s="24">
        <v>252</v>
      </c>
      <c r="E33" s="24" t="str">
        <f>Cuadrillas!A13</f>
        <v>Tipo 12</v>
      </c>
      <c r="F33" s="24">
        <v>1.9E-2</v>
      </c>
      <c r="G33" s="24">
        <v>1</v>
      </c>
      <c r="H33" s="24"/>
      <c r="I33" s="24"/>
      <c r="J33" s="24"/>
      <c r="K33" s="67">
        <f t="shared" si="1"/>
        <v>52.631578947368425</v>
      </c>
      <c r="L33" s="24"/>
      <c r="M33" s="67">
        <f>+F33*D33</f>
        <v>4.7880000000000003</v>
      </c>
      <c r="N33" s="24">
        <f t="shared" si="0"/>
        <v>5</v>
      </c>
    </row>
    <row r="34" spans="1:14" x14ac:dyDescent="0.25">
      <c r="A34" s="3">
        <v>8</v>
      </c>
      <c r="B34" s="4" t="s">
        <v>22</v>
      </c>
      <c r="C34" s="9"/>
      <c r="D34" s="9"/>
      <c r="E34" s="9"/>
      <c r="F34" s="9"/>
      <c r="G34" s="9"/>
      <c r="H34" s="9"/>
      <c r="I34" s="9"/>
      <c r="J34" s="9"/>
      <c r="K34" s="68"/>
      <c r="L34" s="9"/>
      <c r="M34" s="68"/>
      <c r="N34" s="9"/>
    </row>
    <row r="35" spans="1:14" x14ac:dyDescent="0.25">
      <c r="A35" s="23">
        <v>8.1</v>
      </c>
      <c r="B35" s="8" t="s">
        <v>44</v>
      </c>
      <c r="C35" s="7" t="s">
        <v>10</v>
      </c>
      <c r="D35" s="7">
        <v>33.31</v>
      </c>
      <c r="E35" s="25" t="str">
        <f>Cuadrillas!A6</f>
        <v>Tipo 5</v>
      </c>
      <c r="F35" s="26">
        <v>4.4000000000000003E-3</v>
      </c>
      <c r="G35" s="7">
        <v>1</v>
      </c>
      <c r="H35" s="7"/>
      <c r="I35" s="7"/>
      <c r="J35" s="7"/>
      <c r="K35" s="67">
        <f t="shared" si="1"/>
        <v>227.27272727272725</v>
      </c>
      <c r="L35" s="24"/>
      <c r="M35" s="67">
        <f>+F35*D35</f>
        <v>0.14656400000000003</v>
      </c>
      <c r="N35" s="24">
        <f t="shared" si="0"/>
        <v>1</v>
      </c>
    </row>
    <row r="36" spans="1:14" ht="30" x14ac:dyDescent="0.25">
      <c r="A36" s="51">
        <v>8.1999999999999993</v>
      </c>
      <c r="B36" s="47" t="s">
        <v>56</v>
      </c>
      <c r="C36" s="48" t="s">
        <v>10</v>
      </c>
      <c r="D36" s="48">
        <v>288.3</v>
      </c>
      <c r="E36" s="48" t="str">
        <f>Cuadrillas!A13</f>
        <v>Tipo 12</v>
      </c>
      <c r="F36" s="46">
        <v>7.1999999999999995E-2</v>
      </c>
      <c r="G36" s="48">
        <v>1</v>
      </c>
      <c r="H36" s="48"/>
      <c r="I36" s="48"/>
      <c r="J36" s="48"/>
      <c r="K36" s="67">
        <f t="shared" si="1"/>
        <v>13.888888888888889</v>
      </c>
      <c r="L36" s="24"/>
      <c r="M36" s="67">
        <f>+F36*D36</f>
        <v>20.7576</v>
      </c>
      <c r="N36" s="46">
        <f t="shared" si="0"/>
        <v>21</v>
      </c>
    </row>
  </sheetData>
  <mergeCells count="1">
    <mergeCell ref="A1:N1"/>
  </mergeCells>
  <pageMargins left="0.7" right="0.7" top="0.75" bottom="0.75" header="0.3" footer="0.3"/>
  <pageSetup orientation="portrait" r:id="rId1"/>
  <ignoredErrors>
    <ignoredError sqref="M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CE2F-69B5-4F2C-8F6E-8BDC223A21FC}">
  <dimension ref="A1:P47"/>
  <sheetViews>
    <sheetView zoomScaleNormal="100" workbookViewId="0">
      <selection sqref="A1:N1"/>
    </sheetView>
  </sheetViews>
  <sheetFormatPr baseColWidth="10" defaultRowHeight="15" x14ac:dyDescent="0.25"/>
  <cols>
    <col min="1" max="1" width="7.85546875" customWidth="1"/>
    <col min="2" max="2" width="75.140625" bestFit="1" customWidth="1"/>
    <col min="3" max="3" width="5.140625" bestFit="1" customWidth="1"/>
    <col min="4" max="4" width="10.28515625" bestFit="1" customWidth="1"/>
    <col min="5" max="5" width="10.85546875" bestFit="1" customWidth="1"/>
    <col min="6" max="6" width="18.7109375" customWidth="1"/>
    <col min="7" max="7" width="11.85546875" bestFit="1" customWidth="1"/>
    <col min="8" max="8" width="11.28515625" bestFit="1" customWidth="1"/>
    <col min="9" max="9" width="19" style="2" customWidth="1"/>
    <col min="10" max="10" width="14.28515625" style="2" customWidth="1"/>
    <col min="11" max="11" width="14" style="2" customWidth="1"/>
    <col min="12" max="12" width="14.28515625" style="2" customWidth="1"/>
    <col min="13" max="13" width="14.140625" customWidth="1"/>
    <col min="14" max="14" width="13.140625" customWidth="1"/>
    <col min="16" max="16" width="0" hidden="1" customWidth="1"/>
  </cols>
  <sheetData>
    <row r="1" spans="1:16" ht="15.75" thickBot="1" x14ac:dyDescent="0.3">
      <c r="A1" s="75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6" ht="60.75" thickBot="1" x14ac:dyDescent="0.3">
      <c r="A2" s="32" t="s">
        <v>0</v>
      </c>
      <c r="B2" s="61" t="s">
        <v>1</v>
      </c>
      <c r="C2" s="33" t="s">
        <v>2</v>
      </c>
      <c r="D2" s="33" t="s">
        <v>3</v>
      </c>
      <c r="E2" s="33" t="s">
        <v>4</v>
      </c>
      <c r="F2" s="33" t="s">
        <v>100</v>
      </c>
      <c r="G2" s="33" t="s">
        <v>48</v>
      </c>
      <c r="H2" s="33" t="s">
        <v>5</v>
      </c>
      <c r="I2" s="33" t="s">
        <v>46</v>
      </c>
      <c r="J2" s="33" t="s">
        <v>97</v>
      </c>
      <c r="K2" s="69" t="s">
        <v>95</v>
      </c>
      <c r="L2" s="70" t="s">
        <v>96</v>
      </c>
      <c r="M2" s="34" t="s">
        <v>99</v>
      </c>
      <c r="N2" s="60" t="s">
        <v>74</v>
      </c>
      <c r="P2" t="s">
        <v>58</v>
      </c>
    </row>
    <row r="3" spans="1:16" s="1" customFormat="1" x14ac:dyDescent="0.25">
      <c r="A3" s="28">
        <v>1</v>
      </c>
      <c r="B3" s="29" t="s">
        <v>7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P3" s="1" t="e">
        <f>#REF!</f>
        <v>#REF!</v>
      </c>
    </row>
    <row r="4" spans="1:16" s="1" customFormat="1" x14ac:dyDescent="0.25">
      <c r="A4" s="5">
        <v>1.1000000000000001</v>
      </c>
      <c r="B4" s="6" t="s">
        <v>14</v>
      </c>
      <c r="C4" s="7" t="s">
        <v>6</v>
      </c>
      <c r="D4" s="24">
        <v>58.8</v>
      </c>
      <c r="E4" s="24"/>
      <c r="F4" s="35"/>
      <c r="G4" s="24"/>
      <c r="H4" s="24">
        <v>1</v>
      </c>
      <c r="I4" s="24" t="s">
        <v>47</v>
      </c>
      <c r="J4" s="24">
        <v>3.7999999999999999E-2</v>
      </c>
      <c r="K4" s="24"/>
      <c r="L4" s="67">
        <f>1/J4</f>
        <v>26.315789473684212</v>
      </c>
      <c r="M4" s="67">
        <f>J4*D4</f>
        <v>2.2343999999999999</v>
      </c>
      <c r="N4" s="24">
        <f>ROUNDUP(M4,0)</f>
        <v>3</v>
      </c>
      <c r="P4" s="1" t="e">
        <f>#REF!</f>
        <v>#REF!</v>
      </c>
    </row>
    <row r="5" spans="1:16" s="1" customFormat="1" x14ac:dyDescent="0.25">
      <c r="A5" s="5">
        <v>1.2</v>
      </c>
      <c r="B5" s="6" t="s">
        <v>15</v>
      </c>
      <c r="C5" s="7" t="s">
        <v>6</v>
      </c>
      <c r="D5" s="24">
        <v>58.8</v>
      </c>
      <c r="E5" s="7" t="str">
        <f>Cuadrillas!A10</f>
        <v>Tipo 9</v>
      </c>
      <c r="F5" s="35">
        <v>0.09</v>
      </c>
      <c r="G5" s="24">
        <v>1</v>
      </c>
      <c r="H5" s="24"/>
      <c r="I5" s="24"/>
      <c r="J5" s="24"/>
      <c r="K5" s="67">
        <f>1/F5</f>
        <v>11.111111111111111</v>
      </c>
      <c r="L5" s="67"/>
      <c r="M5" s="67">
        <f>+F5*D5</f>
        <v>5.2919999999999998</v>
      </c>
      <c r="N5" s="24">
        <f t="shared" ref="N5:N45" si="0">ROUNDUP(M5,0)</f>
        <v>6</v>
      </c>
      <c r="P5" t="e">
        <f>#REF!</f>
        <v>#REF!</v>
      </c>
    </row>
    <row r="6" spans="1:16" x14ac:dyDescent="0.25">
      <c r="A6" s="5">
        <v>1.3</v>
      </c>
      <c r="B6" s="8" t="s">
        <v>50</v>
      </c>
      <c r="C6" s="7" t="s">
        <v>10</v>
      </c>
      <c r="D6" s="24">
        <v>29.4</v>
      </c>
      <c r="E6" s="7" t="str">
        <f>Cuadrillas!A7</f>
        <v>Tipo 6</v>
      </c>
      <c r="F6" s="35">
        <v>1.7000000000000001E-2</v>
      </c>
      <c r="G6" s="24">
        <v>1</v>
      </c>
      <c r="H6" s="7"/>
      <c r="I6" s="24"/>
      <c r="J6" s="24"/>
      <c r="K6" s="67">
        <f t="shared" ref="K6:K45" si="1">1/F6</f>
        <v>58.823529411764703</v>
      </c>
      <c r="L6" s="67"/>
      <c r="M6" s="67">
        <f>+F6*D6</f>
        <v>0.49980000000000002</v>
      </c>
      <c r="N6" s="24">
        <f t="shared" si="0"/>
        <v>1</v>
      </c>
      <c r="P6" s="2" t="e">
        <f>#REF!</f>
        <v>#REF!</v>
      </c>
    </row>
    <row r="7" spans="1:16" s="2" customFormat="1" x14ac:dyDescent="0.25">
      <c r="A7" s="5">
        <v>1.4</v>
      </c>
      <c r="B7" s="8" t="s">
        <v>25</v>
      </c>
      <c r="C7" s="7" t="s">
        <v>6</v>
      </c>
      <c r="D7" s="24">
        <v>21.8</v>
      </c>
      <c r="E7" s="7" t="str">
        <f>Cuadrillas!A9</f>
        <v>Tipo 8</v>
      </c>
      <c r="F7" s="35">
        <v>0.04</v>
      </c>
      <c r="G7" s="24">
        <v>1</v>
      </c>
      <c r="H7" s="7"/>
      <c r="I7" s="24"/>
      <c r="J7" s="24"/>
      <c r="K7" s="67">
        <f t="shared" si="1"/>
        <v>25</v>
      </c>
      <c r="L7" s="67"/>
      <c r="M7" s="67">
        <f>+F7*D7</f>
        <v>0.872</v>
      </c>
      <c r="N7" s="24">
        <f t="shared" si="0"/>
        <v>1</v>
      </c>
      <c r="P7" s="2" t="e">
        <f>#REF!</f>
        <v>#REF!</v>
      </c>
    </row>
    <row r="8" spans="1:16" s="2" customFormat="1" x14ac:dyDescent="0.25">
      <c r="A8" s="5">
        <v>1.5</v>
      </c>
      <c r="B8" s="8" t="s">
        <v>44</v>
      </c>
      <c r="C8" s="7" t="s">
        <v>10</v>
      </c>
      <c r="D8" s="24">
        <v>5.95</v>
      </c>
      <c r="E8" s="7" t="str">
        <f>Cuadrillas!A10</f>
        <v>Tipo 9</v>
      </c>
      <c r="F8" s="35">
        <v>3.2000000000000002E-3</v>
      </c>
      <c r="G8" s="24">
        <v>1</v>
      </c>
      <c r="H8" s="7"/>
      <c r="I8" s="24"/>
      <c r="J8" s="24"/>
      <c r="K8" s="67">
        <f t="shared" si="1"/>
        <v>312.5</v>
      </c>
      <c r="L8" s="67"/>
      <c r="M8" s="67">
        <f>+F8*D8</f>
        <v>1.9040000000000001E-2</v>
      </c>
      <c r="N8" s="24">
        <f t="shared" ref="N8" si="2">ROUNDUP(M8,0)</f>
        <v>1</v>
      </c>
      <c r="P8" t="e">
        <f>#REF!</f>
        <v>#REF!</v>
      </c>
    </row>
    <row r="9" spans="1:16" x14ac:dyDescent="0.25">
      <c r="A9" s="5">
        <v>1.6</v>
      </c>
      <c r="B9" s="8" t="s">
        <v>24</v>
      </c>
      <c r="C9" s="7" t="s">
        <v>6</v>
      </c>
      <c r="D9" s="24">
        <v>14.7</v>
      </c>
      <c r="E9" s="7" t="str">
        <f>Cuadrillas!A10</f>
        <v>Tipo 9</v>
      </c>
      <c r="F9" s="35">
        <v>0.21</v>
      </c>
      <c r="G9" s="24">
        <v>1</v>
      </c>
      <c r="H9" s="7"/>
      <c r="I9" s="24"/>
      <c r="J9" s="24"/>
      <c r="K9" s="67">
        <f t="shared" si="1"/>
        <v>4.7619047619047619</v>
      </c>
      <c r="L9" s="67"/>
      <c r="M9" s="67">
        <f>+F9*D9</f>
        <v>3.0869999999999997</v>
      </c>
      <c r="N9" s="24">
        <f t="shared" si="0"/>
        <v>4</v>
      </c>
      <c r="P9" s="2" t="e">
        <f>#REF!</f>
        <v>#REF!</v>
      </c>
    </row>
    <row r="10" spans="1:16" s="2" customFormat="1" x14ac:dyDescent="0.25">
      <c r="A10" s="3">
        <v>2</v>
      </c>
      <c r="B10" s="4" t="s">
        <v>12</v>
      </c>
      <c r="C10" s="9"/>
      <c r="D10" s="9"/>
      <c r="E10" s="9"/>
      <c r="F10" s="9"/>
      <c r="G10" s="9"/>
      <c r="H10" s="9"/>
      <c r="I10" s="9"/>
      <c r="J10" s="9"/>
      <c r="K10" s="68"/>
      <c r="L10" s="68"/>
      <c r="M10" s="68"/>
      <c r="N10" s="9"/>
      <c r="P10" s="1" t="e">
        <f>#REF!</f>
        <v>#REF!</v>
      </c>
    </row>
    <row r="11" spans="1:16" s="1" customFormat="1" x14ac:dyDescent="0.25">
      <c r="A11" s="5">
        <v>2.1</v>
      </c>
      <c r="B11" s="6" t="s">
        <v>14</v>
      </c>
      <c r="C11" s="7" t="s">
        <v>6</v>
      </c>
      <c r="D11" s="24">
        <v>28</v>
      </c>
      <c r="E11" s="24"/>
      <c r="F11" s="35"/>
      <c r="G11" s="24"/>
      <c r="H11" s="24">
        <v>1</v>
      </c>
      <c r="I11" s="24" t="s">
        <v>47</v>
      </c>
      <c r="J11" s="24">
        <v>3.7999999999999999E-2</v>
      </c>
      <c r="K11" s="67"/>
      <c r="L11" s="67">
        <f>1/J11</f>
        <v>26.315789473684212</v>
      </c>
      <c r="M11" s="67">
        <f>+J11*D11</f>
        <v>1.0640000000000001</v>
      </c>
      <c r="N11" s="24">
        <f t="shared" si="0"/>
        <v>2</v>
      </c>
    </row>
    <row r="12" spans="1:16" s="1" customFormat="1" x14ac:dyDescent="0.25">
      <c r="A12" s="5">
        <v>2.2000000000000002</v>
      </c>
      <c r="B12" s="6" t="s">
        <v>15</v>
      </c>
      <c r="C12" s="7" t="s">
        <v>6</v>
      </c>
      <c r="D12" s="24">
        <v>28</v>
      </c>
      <c r="E12" s="24" t="str">
        <f>Cuadrillas!A7</f>
        <v>Tipo 6</v>
      </c>
      <c r="F12" s="35">
        <v>0.18</v>
      </c>
      <c r="G12" s="24">
        <v>1</v>
      </c>
      <c r="H12" s="24"/>
      <c r="I12" s="24"/>
      <c r="J12" s="24"/>
      <c r="K12" s="67">
        <f t="shared" si="1"/>
        <v>5.5555555555555554</v>
      </c>
      <c r="L12" s="24"/>
      <c r="M12" s="67">
        <f>+F12*D12</f>
        <v>5.04</v>
      </c>
      <c r="N12" s="24">
        <f t="shared" si="0"/>
        <v>6</v>
      </c>
    </row>
    <row r="13" spans="1:16" s="2" customFormat="1" x14ac:dyDescent="0.25">
      <c r="A13" s="5">
        <v>2.2999999999999998</v>
      </c>
      <c r="B13" s="8" t="s">
        <v>25</v>
      </c>
      <c r="C13" s="7" t="s">
        <v>6</v>
      </c>
      <c r="D13" s="24">
        <v>6.6</v>
      </c>
      <c r="E13" s="7" t="str">
        <f>Cuadrillas!A6</f>
        <v>Tipo 5</v>
      </c>
      <c r="F13" s="35">
        <v>0.12</v>
      </c>
      <c r="G13" s="24">
        <v>1</v>
      </c>
      <c r="H13" s="7"/>
      <c r="I13" s="7"/>
      <c r="J13" s="7"/>
      <c r="K13" s="67">
        <f t="shared" si="1"/>
        <v>8.3333333333333339</v>
      </c>
      <c r="L13" s="7"/>
      <c r="M13" s="67">
        <f>+F13*D13</f>
        <v>0.79199999999999993</v>
      </c>
      <c r="N13" s="24">
        <f t="shared" si="0"/>
        <v>1</v>
      </c>
    </row>
    <row r="14" spans="1:16" s="2" customFormat="1" x14ac:dyDescent="0.25">
      <c r="A14" s="5">
        <v>2.4</v>
      </c>
      <c r="B14" s="8" t="s">
        <v>44</v>
      </c>
      <c r="C14" s="7" t="s">
        <v>10</v>
      </c>
      <c r="D14" s="24">
        <v>13.2</v>
      </c>
      <c r="E14" s="7" t="str">
        <f>Cuadrillas!A6</f>
        <v>Tipo 5</v>
      </c>
      <c r="F14" s="35">
        <v>9.5999999999999992E-3</v>
      </c>
      <c r="G14" s="24">
        <v>1</v>
      </c>
      <c r="H14" s="7"/>
      <c r="I14" s="7"/>
      <c r="J14" s="7"/>
      <c r="K14" s="67">
        <f t="shared" si="1"/>
        <v>104.16666666666667</v>
      </c>
      <c r="L14" s="7"/>
      <c r="M14" s="67">
        <f>+F14*D14</f>
        <v>0.12671999999999997</v>
      </c>
      <c r="N14" s="24">
        <f t="shared" si="0"/>
        <v>1</v>
      </c>
    </row>
    <row r="15" spans="1:16" s="2" customFormat="1" x14ac:dyDescent="0.25">
      <c r="A15" s="5">
        <v>2.5</v>
      </c>
      <c r="B15" s="8" t="s">
        <v>64</v>
      </c>
      <c r="C15" s="7" t="s">
        <v>6</v>
      </c>
      <c r="D15" s="24">
        <v>6.6</v>
      </c>
      <c r="E15" s="7" t="str">
        <f>Cuadrillas!A9</f>
        <v>Tipo 8</v>
      </c>
      <c r="F15" s="35">
        <v>0.16</v>
      </c>
      <c r="G15" s="24">
        <v>1</v>
      </c>
      <c r="H15" s="7"/>
      <c r="I15" s="7"/>
      <c r="J15" s="7"/>
      <c r="K15" s="67">
        <f t="shared" si="1"/>
        <v>6.25</v>
      </c>
      <c r="L15" s="7"/>
      <c r="M15" s="67">
        <f>+F15*D15</f>
        <v>1.056</v>
      </c>
      <c r="N15" s="24">
        <f t="shared" si="0"/>
        <v>2</v>
      </c>
    </row>
    <row r="16" spans="1:16" s="2" customFormat="1" x14ac:dyDescent="0.25">
      <c r="A16" s="3">
        <v>3</v>
      </c>
      <c r="B16" s="4" t="s">
        <v>9</v>
      </c>
      <c r="C16" s="9"/>
      <c r="D16" s="9"/>
      <c r="E16" s="9"/>
      <c r="F16" s="9"/>
      <c r="G16" s="9"/>
      <c r="H16" s="9"/>
      <c r="I16" s="9"/>
      <c r="J16" s="9"/>
      <c r="K16" s="68"/>
      <c r="L16" s="9"/>
      <c r="M16" s="68"/>
      <c r="N16" s="9"/>
    </row>
    <row r="17" spans="1:14" s="1" customFormat="1" x14ac:dyDescent="0.25">
      <c r="A17" s="5">
        <v>3.1</v>
      </c>
      <c r="B17" s="8" t="s">
        <v>25</v>
      </c>
      <c r="C17" s="7" t="s">
        <v>6</v>
      </c>
      <c r="D17" s="24">
        <v>0.68</v>
      </c>
      <c r="E17" s="24" t="str">
        <f>Cuadrillas!A5</f>
        <v>Tipo 4</v>
      </c>
      <c r="F17" s="35">
        <v>0.24</v>
      </c>
      <c r="G17" s="24">
        <v>1</v>
      </c>
      <c r="H17" s="24"/>
      <c r="I17" s="24"/>
      <c r="J17" s="24"/>
      <c r="K17" s="67">
        <f t="shared" si="1"/>
        <v>4.166666666666667</v>
      </c>
      <c r="L17" s="24"/>
      <c r="M17" s="67">
        <f>+F17*D17</f>
        <v>0.16320000000000001</v>
      </c>
      <c r="N17" s="24">
        <f t="shared" si="0"/>
        <v>1</v>
      </c>
    </row>
    <row r="18" spans="1:14" s="1" customFormat="1" x14ac:dyDescent="0.25">
      <c r="A18" s="5">
        <v>3.2</v>
      </c>
      <c r="B18" s="8" t="s">
        <v>8</v>
      </c>
      <c r="C18" s="7" t="s">
        <v>10</v>
      </c>
      <c r="D18" s="24">
        <v>2.85</v>
      </c>
      <c r="E18" s="24" t="str">
        <f>Cuadrillas!A6</f>
        <v>Tipo 5</v>
      </c>
      <c r="F18" s="35">
        <v>0.28000000000000003</v>
      </c>
      <c r="G18" s="24">
        <v>1</v>
      </c>
      <c r="H18" s="24"/>
      <c r="I18" s="24"/>
      <c r="J18" s="24"/>
      <c r="K18" s="67">
        <f t="shared" si="1"/>
        <v>3.5714285714285712</v>
      </c>
      <c r="L18" s="24"/>
      <c r="M18" s="67">
        <f>+F18*D18</f>
        <v>0.79800000000000015</v>
      </c>
      <c r="N18" s="24">
        <f t="shared" si="0"/>
        <v>1</v>
      </c>
    </row>
    <row r="19" spans="1:14" s="1" customFormat="1" x14ac:dyDescent="0.25">
      <c r="A19" s="5">
        <v>3.3</v>
      </c>
      <c r="B19" s="8" t="s">
        <v>59</v>
      </c>
      <c r="C19" s="7" t="s">
        <v>6</v>
      </c>
      <c r="D19" s="24">
        <v>0.68</v>
      </c>
      <c r="E19" s="24" t="str">
        <f>Cuadrillas!A7</f>
        <v>Tipo 6</v>
      </c>
      <c r="F19" s="35">
        <v>0.26</v>
      </c>
      <c r="G19" s="24">
        <v>1</v>
      </c>
      <c r="H19" s="24"/>
      <c r="I19" s="24"/>
      <c r="J19" s="24"/>
      <c r="K19" s="67">
        <f t="shared" si="1"/>
        <v>3.8461538461538458</v>
      </c>
      <c r="L19" s="24"/>
      <c r="M19" s="67">
        <f>+F19*D19</f>
        <v>0.17680000000000001</v>
      </c>
      <c r="N19" s="24">
        <f t="shared" si="0"/>
        <v>1</v>
      </c>
    </row>
    <row r="20" spans="1:14" s="2" customFormat="1" x14ac:dyDescent="0.25">
      <c r="A20" s="3">
        <v>4</v>
      </c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68"/>
      <c r="L20" s="9"/>
      <c r="M20" s="68"/>
      <c r="N20" s="9"/>
    </row>
    <row r="21" spans="1:14" s="1" customFormat="1" x14ac:dyDescent="0.25">
      <c r="A21" s="5">
        <v>4.0999999999999996</v>
      </c>
      <c r="B21" s="8" t="s">
        <v>25</v>
      </c>
      <c r="C21" s="7" t="s">
        <v>6</v>
      </c>
      <c r="D21" s="24">
        <v>12.4</v>
      </c>
      <c r="E21" s="24" t="str">
        <f>Cuadrillas!A8</f>
        <v>Tipo 7</v>
      </c>
      <c r="F21" s="35">
        <v>0.12</v>
      </c>
      <c r="G21" s="24">
        <v>1</v>
      </c>
      <c r="H21" s="24"/>
      <c r="I21" s="24"/>
      <c r="J21" s="24"/>
      <c r="K21" s="67">
        <f t="shared" si="1"/>
        <v>8.3333333333333339</v>
      </c>
      <c r="L21" s="24"/>
      <c r="M21" s="67">
        <f>+F21*D21</f>
        <v>1.488</v>
      </c>
      <c r="N21" s="24">
        <f t="shared" si="0"/>
        <v>2</v>
      </c>
    </row>
    <row r="22" spans="1:14" s="1" customFormat="1" x14ac:dyDescent="0.25">
      <c r="A22" s="5">
        <v>4.2</v>
      </c>
      <c r="B22" s="8" t="s">
        <v>8</v>
      </c>
      <c r="C22" s="7" t="s">
        <v>10</v>
      </c>
      <c r="D22" s="24">
        <v>18.63</v>
      </c>
      <c r="E22" s="24" t="str">
        <f>Cuadrillas!A9</f>
        <v>Tipo 8</v>
      </c>
      <c r="F22" s="35">
        <v>0.185</v>
      </c>
      <c r="G22" s="24">
        <v>1</v>
      </c>
      <c r="H22" s="24"/>
      <c r="I22" s="24"/>
      <c r="J22" s="24"/>
      <c r="K22" s="67">
        <f t="shared" si="1"/>
        <v>5.4054054054054053</v>
      </c>
      <c r="L22" s="24"/>
      <c r="M22" s="67">
        <f>+F22*D22</f>
        <v>3.4465499999999998</v>
      </c>
      <c r="N22" s="24">
        <f t="shared" si="0"/>
        <v>4</v>
      </c>
    </row>
    <row r="23" spans="1:14" s="1" customFormat="1" x14ac:dyDescent="0.25">
      <c r="A23" s="5">
        <v>4.3</v>
      </c>
      <c r="B23" s="8" t="s">
        <v>61</v>
      </c>
      <c r="C23" s="7" t="s">
        <v>6</v>
      </c>
      <c r="D23" s="24">
        <v>12.4</v>
      </c>
      <c r="E23" s="24" t="str">
        <f>Cuadrillas!A10</f>
        <v>Tipo 9</v>
      </c>
      <c r="F23" s="35">
        <v>0.13</v>
      </c>
      <c r="G23" s="24">
        <v>1</v>
      </c>
      <c r="H23" s="24"/>
      <c r="I23" s="24"/>
      <c r="J23" s="24"/>
      <c r="K23" s="67">
        <f t="shared" si="1"/>
        <v>7.6923076923076916</v>
      </c>
      <c r="L23" s="24"/>
      <c r="M23" s="67">
        <f>+F23*D23</f>
        <v>1.6120000000000001</v>
      </c>
      <c r="N23" s="24">
        <f t="shared" si="0"/>
        <v>2</v>
      </c>
    </row>
    <row r="24" spans="1:14" x14ac:dyDescent="0.25">
      <c r="A24" s="5">
        <v>4.4000000000000004</v>
      </c>
      <c r="B24" s="8" t="s">
        <v>60</v>
      </c>
      <c r="C24" s="7" t="s">
        <v>6</v>
      </c>
      <c r="D24" s="24">
        <v>12.4</v>
      </c>
      <c r="E24" s="24" t="str">
        <f>Cuadrillas!A10</f>
        <v>Tipo 9</v>
      </c>
      <c r="F24" s="35">
        <v>8.0600000000000005E-2</v>
      </c>
      <c r="G24" s="24">
        <v>1</v>
      </c>
      <c r="H24" s="7"/>
      <c r="I24" s="7"/>
      <c r="J24" s="7"/>
      <c r="K24" s="67">
        <f t="shared" si="1"/>
        <v>12.406947890818858</v>
      </c>
      <c r="L24" s="7"/>
      <c r="M24" s="67">
        <f>+F24*D24</f>
        <v>0.99944000000000011</v>
      </c>
      <c r="N24" s="24">
        <f t="shared" si="0"/>
        <v>1</v>
      </c>
    </row>
    <row r="25" spans="1:14" s="2" customFormat="1" x14ac:dyDescent="0.25">
      <c r="A25" s="3">
        <v>5</v>
      </c>
      <c r="B25" s="4" t="s">
        <v>13</v>
      </c>
      <c r="C25" s="9"/>
      <c r="D25" s="9"/>
      <c r="E25" s="9"/>
      <c r="F25" s="9"/>
      <c r="G25" s="9"/>
      <c r="H25" s="9"/>
      <c r="I25" s="9"/>
      <c r="J25" s="9"/>
      <c r="K25" s="68"/>
      <c r="L25" s="9"/>
      <c r="M25" s="68"/>
      <c r="N25" s="9"/>
    </row>
    <row r="26" spans="1:14" s="1" customFormat="1" x14ac:dyDescent="0.25">
      <c r="A26" s="5">
        <v>5.0999999999999996</v>
      </c>
      <c r="B26" s="6" t="s">
        <v>18</v>
      </c>
      <c r="C26" s="7" t="s">
        <v>6</v>
      </c>
      <c r="D26" s="24">
        <v>0.9</v>
      </c>
      <c r="E26" s="24" t="str">
        <f>Cuadrillas!A5</f>
        <v>Tipo 4</v>
      </c>
      <c r="F26" s="35">
        <v>0.54</v>
      </c>
      <c r="G26" s="24">
        <v>1</v>
      </c>
      <c r="H26" s="24"/>
      <c r="I26" s="24"/>
      <c r="J26" s="24"/>
      <c r="K26" s="67">
        <f t="shared" si="1"/>
        <v>1.8518518518518516</v>
      </c>
      <c r="L26" s="24"/>
      <c r="M26" s="67">
        <f>+F26*D26</f>
        <v>0.48600000000000004</v>
      </c>
      <c r="N26" s="24">
        <f t="shared" si="0"/>
        <v>1</v>
      </c>
    </row>
    <row r="27" spans="1:14" s="1" customFormat="1" x14ac:dyDescent="0.25">
      <c r="A27" s="5">
        <v>5.2</v>
      </c>
      <c r="B27" s="8" t="s">
        <v>50</v>
      </c>
      <c r="C27" s="7" t="s">
        <v>10</v>
      </c>
      <c r="D27" s="24">
        <v>1</v>
      </c>
      <c r="E27" s="24" t="str">
        <f>Cuadrillas!A11</f>
        <v>Tipo 10</v>
      </c>
      <c r="F27" s="35">
        <v>5.0999999999999997E-2</v>
      </c>
      <c r="G27" s="24">
        <v>1</v>
      </c>
      <c r="H27" s="24"/>
      <c r="I27" s="24"/>
      <c r="J27" s="24"/>
      <c r="K27" s="67">
        <f t="shared" si="1"/>
        <v>19.607843137254903</v>
      </c>
      <c r="L27" s="24"/>
      <c r="M27" s="67">
        <f>+F27*D27</f>
        <v>5.0999999999999997E-2</v>
      </c>
      <c r="N27" s="24">
        <f t="shared" si="0"/>
        <v>1</v>
      </c>
    </row>
    <row r="28" spans="1:14" s="1" customFormat="1" x14ac:dyDescent="0.25">
      <c r="A28" s="5">
        <v>5.3</v>
      </c>
      <c r="B28" s="6" t="s">
        <v>16</v>
      </c>
      <c r="C28" s="7" t="s">
        <v>10</v>
      </c>
      <c r="D28" s="24">
        <v>3.2</v>
      </c>
      <c r="E28" s="24" t="str">
        <f>Cuadrillas!A11</f>
        <v>Tipo 10</v>
      </c>
      <c r="F28" s="35">
        <v>0.13</v>
      </c>
      <c r="G28" s="24">
        <v>1</v>
      </c>
      <c r="H28" s="24"/>
      <c r="I28" s="24"/>
      <c r="J28" s="24"/>
      <c r="K28" s="67">
        <f t="shared" si="1"/>
        <v>7.6923076923076916</v>
      </c>
      <c r="L28" s="24"/>
      <c r="M28" s="67">
        <f>+F28*D28</f>
        <v>0.41600000000000004</v>
      </c>
      <c r="N28" s="24">
        <f t="shared" si="0"/>
        <v>1</v>
      </c>
    </row>
    <row r="29" spans="1:14" s="1" customFormat="1" x14ac:dyDescent="0.25">
      <c r="A29" s="5">
        <v>5.4</v>
      </c>
      <c r="B29" s="6" t="s">
        <v>17</v>
      </c>
      <c r="C29" s="7" t="s">
        <v>10</v>
      </c>
      <c r="D29" s="24">
        <v>3.2</v>
      </c>
      <c r="E29" s="24" t="str">
        <f>Cuadrillas!A11</f>
        <v>Tipo 10</v>
      </c>
      <c r="F29" s="35">
        <v>0.28000000000000003</v>
      </c>
      <c r="G29" s="24">
        <v>1</v>
      </c>
      <c r="H29" s="24"/>
      <c r="I29" s="24"/>
      <c r="J29" s="24"/>
      <c r="K29" s="67">
        <f t="shared" si="1"/>
        <v>3.5714285714285712</v>
      </c>
      <c r="L29" s="24"/>
      <c r="M29" s="67">
        <f>+F29*D29</f>
        <v>0.89600000000000013</v>
      </c>
      <c r="N29" s="24">
        <f t="shared" si="0"/>
        <v>1</v>
      </c>
    </row>
    <row r="30" spans="1:14" s="2" customFormat="1" x14ac:dyDescent="0.25">
      <c r="A30" s="3">
        <v>6</v>
      </c>
      <c r="B30" s="4" t="s">
        <v>19</v>
      </c>
      <c r="C30" s="9"/>
      <c r="D30" s="9"/>
      <c r="E30" s="9"/>
      <c r="F30" s="9"/>
      <c r="G30" s="9"/>
      <c r="H30" s="9"/>
      <c r="I30" s="9"/>
      <c r="J30" s="9"/>
      <c r="K30" s="68"/>
      <c r="L30" s="9"/>
      <c r="M30" s="68"/>
      <c r="N30" s="9"/>
    </row>
    <row r="31" spans="1:14" s="1" customFormat="1" x14ac:dyDescent="0.25">
      <c r="A31" s="5">
        <v>6.1</v>
      </c>
      <c r="B31" s="6" t="s">
        <v>18</v>
      </c>
      <c r="C31" s="7" t="s">
        <v>6</v>
      </c>
      <c r="D31" s="24">
        <v>7</v>
      </c>
      <c r="E31" s="24" t="str">
        <f>Cuadrillas!A6</f>
        <v>Tipo 5</v>
      </c>
      <c r="F31" s="35">
        <v>0.27</v>
      </c>
      <c r="G31" s="24">
        <v>1</v>
      </c>
      <c r="H31" s="24"/>
      <c r="I31" s="24"/>
      <c r="J31" s="24"/>
      <c r="K31" s="67">
        <f t="shared" si="1"/>
        <v>3.7037037037037033</v>
      </c>
      <c r="L31" s="24"/>
      <c r="M31" s="67">
        <f>+F31*D31</f>
        <v>1.8900000000000001</v>
      </c>
      <c r="N31" s="24">
        <f t="shared" si="0"/>
        <v>2</v>
      </c>
    </row>
    <row r="32" spans="1:14" s="1" customFormat="1" x14ac:dyDescent="0.25">
      <c r="A32" s="5">
        <v>6.2</v>
      </c>
      <c r="B32" s="8" t="s">
        <v>50</v>
      </c>
      <c r="C32" s="7" t="s">
        <v>10</v>
      </c>
      <c r="D32" s="24">
        <v>5.3</v>
      </c>
      <c r="E32" s="24" t="str">
        <f>Cuadrillas!A7</f>
        <v>Tipo 6</v>
      </c>
      <c r="F32" s="35">
        <v>1.7000000000000001E-2</v>
      </c>
      <c r="G32" s="24">
        <v>1</v>
      </c>
      <c r="H32" s="24"/>
      <c r="I32" s="24"/>
      <c r="J32" s="24"/>
      <c r="K32" s="67">
        <f t="shared" si="1"/>
        <v>58.823529411764703</v>
      </c>
      <c r="L32" s="24"/>
      <c r="M32" s="67">
        <f>+F32*D32</f>
        <v>9.01E-2</v>
      </c>
      <c r="N32" s="24">
        <f t="shared" si="0"/>
        <v>1</v>
      </c>
    </row>
    <row r="33" spans="1:14" s="1" customFormat="1" x14ac:dyDescent="0.25">
      <c r="A33" s="5">
        <v>6.3</v>
      </c>
      <c r="B33" s="8" t="s">
        <v>25</v>
      </c>
      <c r="C33" s="7" t="s">
        <v>6</v>
      </c>
      <c r="D33" s="24">
        <v>2.6</v>
      </c>
      <c r="E33" s="24" t="str">
        <f>Cuadrillas!A4</f>
        <v>Tipo 3</v>
      </c>
      <c r="F33" s="35">
        <v>6.4000000000000001E-2</v>
      </c>
      <c r="G33" s="24">
        <v>1</v>
      </c>
      <c r="H33" s="24"/>
      <c r="I33" s="24"/>
      <c r="J33" s="24"/>
      <c r="K33" s="67">
        <f t="shared" si="1"/>
        <v>15.625</v>
      </c>
      <c r="L33" s="24"/>
      <c r="M33" s="67">
        <f>+F33*D33</f>
        <v>0.16640000000000002</v>
      </c>
      <c r="N33" s="24">
        <f t="shared" si="0"/>
        <v>1</v>
      </c>
    </row>
    <row r="34" spans="1:14" s="1" customFormat="1" x14ac:dyDescent="0.25">
      <c r="A34" s="5">
        <v>6.4</v>
      </c>
      <c r="B34" s="8" t="s">
        <v>8</v>
      </c>
      <c r="C34" s="7" t="s">
        <v>10</v>
      </c>
      <c r="D34" s="24">
        <v>8.8000000000000007</v>
      </c>
      <c r="E34" s="24" t="str">
        <f>Cuadrillas!A3</f>
        <v>Tipo 2</v>
      </c>
      <c r="F34" s="35">
        <v>0.22</v>
      </c>
      <c r="G34" s="24">
        <v>1</v>
      </c>
      <c r="H34" s="24"/>
      <c r="I34" s="24"/>
      <c r="J34" s="24"/>
      <c r="K34" s="67">
        <f t="shared" si="1"/>
        <v>4.5454545454545459</v>
      </c>
      <c r="L34" s="24"/>
      <c r="M34" s="67">
        <f>+F34*D34</f>
        <v>1.9360000000000002</v>
      </c>
      <c r="N34" s="24">
        <f t="shared" si="0"/>
        <v>2</v>
      </c>
    </row>
    <row r="35" spans="1:14" s="1" customFormat="1" x14ac:dyDescent="0.25">
      <c r="A35" s="5">
        <v>6.5</v>
      </c>
      <c r="B35" s="8" t="s">
        <v>23</v>
      </c>
      <c r="C35" s="7" t="s">
        <v>6</v>
      </c>
      <c r="D35" s="24">
        <v>2.6</v>
      </c>
      <c r="E35" s="24" t="str">
        <f>Cuadrillas!A12</f>
        <v>Tipo 11</v>
      </c>
      <c r="F35" s="35">
        <v>2.4E-2</v>
      </c>
      <c r="G35" s="24">
        <v>1</v>
      </c>
      <c r="H35" s="24"/>
      <c r="I35" s="24"/>
      <c r="J35" s="24"/>
      <c r="K35" s="67">
        <f t="shared" si="1"/>
        <v>41.666666666666664</v>
      </c>
      <c r="L35" s="24"/>
      <c r="M35" s="67">
        <f>+F35*D35</f>
        <v>6.2400000000000004E-2</v>
      </c>
      <c r="N35" s="24">
        <f t="shared" si="0"/>
        <v>1</v>
      </c>
    </row>
    <row r="36" spans="1:14" s="2" customFormat="1" x14ac:dyDescent="0.25">
      <c r="A36" s="3">
        <v>7</v>
      </c>
      <c r="B36" s="4" t="s">
        <v>20</v>
      </c>
      <c r="C36" s="9"/>
      <c r="D36" s="9"/>
      <c r="E36" s="9"/>
      <c r="F36" s="9"/>
      <c r="G36" s="9"/>
      <c r="H36" s="9"/>
      <c r="I36" s="9"/>
      <c r="J36" s="9"/>
      <c r="K36" s="68"/>
      <c r="L36" s="9"/>
      <c r="M36" s="68"/>
      <c r="N36" s="9"/>
    </row>
    <row r="37" spans="1:14" s="2" customFormat="1" hidden="1" x14ac:dyDescent="0.25">
      <c r="A37" s="5">
        <v>7.1</v>
      </c>
      <c r="B37" s="8" t="s">
        <v>51</v>
      </c>
      <c r="C37" s="7" t="s">
        <v>6</v>
      </c>
      <c r="D37" s="24">
        <v>211.5</v>
      </c>
      <c r="E37" s="24" t="str">
        <f>Cuadrillas!A5</f>
        <v>Tipo 4</v>
      </c>
      <c r="F37" s="35"/>
      <c r="G37" s="24">
        <v>1</v>
      </c>
      <c r="H37" s="24"/>
      <c r="I37" s="24"/>
      <c r="J37" s="24"/>
      <c r="K37" s="67" t="e">
        <f t="shared" si="1"/>
        <v>#DIV/0!</v>
      </c>
      <c r="L37" s="24"/>
      <c r="M37" s="67">
        <f>+F37*D37</f>
        <v>0</v>
      </c>
      <c r="N37" s="24">
        <f t="shared" ref="N37" si="3">ROUNDUP(M37,0)</f>
        <v>0</v>
      </c>
    </row>
    <row r="38" spans="1:14" s="1" customFormat="1" x14ac:dyDescent="0.25">
      <c r="A38" s="5">
        <v>7.1</v>
      </c>
      <c r="B38" s="8" t="s">
        <v>63</v>
      </c>
      <c r="C38" s="7" t="s">
        <v>10</v>
      </c>
      <c r="D38" s="24">
        <v>252</v>
      </c>
      <c r="E38" s="24" t="str">
        <f>Cuadrillas!A2</f>
        <v>Tipo 1</v>
      </c>
      <c r="F38" s="35">
        <v>2.1000000000000001E-4</v>
      </c>
      <c r="G38" s="24">
        <v>1</v>
      </c>
      <c r="H38" s="24"/>
      <c r="I38" s="24"/>
      <c r="J38" s="24"/>
      <c r="K38" s="67">
        <f t="shared" si="1"/>
        <v>4761.9047619047615</v>
      </c>
      <c r="L38" s="24"/>
      <c r="M38" s="67">
        <f>+F38*D38</f>
        <v>5.2920000000000002E-2</v>
      </c>
      <c r="N38" s="24">
        <f t="shared" si="0"/>
        <v>1</v>
      </c>
    </row>
    <row r="39" spans="1:14" s="1" customFormat="1" x14ac:dyDescent="0.25">
      <c r="A39" s="5">
        <v>7.2</v>
      </c>
      <c r="B39" s="8" t="s">
        <v>44</v>
      </c>
      <c r="C39" s="7" t="s">
        <v>10</v>
      </c>
      <c r="D39" s="24">
        <v>3.79</v>
      </c>
      <c r="E39" s="24" t="str">
        <f>Cuadrillas!A6</f>
        <v>Tipo 5</v>
      </c>
      <c r="F39" s="35">
        <v>9.5999999999999992E-3</v>
      </c>
      <c r="G39" s="24">
        <v>1</v>
      </c>
      <c r="H39" s="24"/>
      <c r="I39" s="24"/>
      <c r="J39" s="24"/>
      <c r="K39" s="67">
        <f t="shared" si="1"/>
        <v>104.16666666666667</v>
      </c>
      <c r="L39" s="24"/>
      <c r="M39" s="67">
        <f>+F39*D39</f>
        <v>3.6384E-2</v>
      </c>
      <c r="N39" s="24">
        <f t="shared" si="0"/>
        <v>1</v>
      </c>
    </row>
    <row r="40" spans="1:14" s="1" customFormat="1" x14ac:dyDescent="0.25">
      <c r="A40" s="51">
        <v>7.4</v>
      </c>
      <c r="B40" s="47" t="s">
        <v>65</v>
      </c>
      <c r="C40" s="48" t="s">
        <v>10</v>
      </c>
      <c r="D40" s="53">
        <v>252</v>
      </c>
      <c r="E40" s="53" t="str">
        <f>Cuadrillas!A13</f>
        <v>Tipo 12</v>
      </c>
      <c r="F40" s="56">
        <v>2.0799999999999999E-2</v>
      </c>
      <c r="G40" s="53">
        <v>1</v>
      </c>
      <c r="H40" s="53"/>
      <c r="I40" s="53"/>
      <c r="J40" s="53"/>
      <c r="K40" s="67">
        <f t="shared" si="1"/>
        <v>48.07692307692308</v>
      </c>
      <c r="L40" s="54"/>
      <c r="M40" s="67">
        <f>+F40*D40</f>
        <v>5.2416</v>
      </c>
      <c r="N40" s="53">
        <f t="shared" si="0"/>
        <v>6</v>
      </c>
    </row>
    <row r="41" spans="1:14" s="2" customFormat="1" x14ac:dyDescent="0.25">
      <c r="A41" s="3">
        <v>8</v>
      </c>
      <c r="B41" s="4" t="s">
        <v>22</v>
      </c>
      <c r="C41" s="9"/>
      <c r="D41" s="9"/>
      <c r="E41" s="9"/>
      <c r="F41" s="9"/>
      <c r="G41" s="9"/>
      <c r="H41" s="9"/>
      <c r="I41" s="9"/>
      <c r="J41" s="9"/>
      <c r="K41" s="68"/>
      <c r="L41" s="9"/>
      <c r="M41" s="68"/>
      <c r="N41" s="9"/>
    </row>
    <row r="42" spans="1:14" x14ac:dyDescent="0.25">
      <c r="A42" s="5">
        <v>8.1</v>
      </c>
      <c r="B42" s="8" t="s">
        <v>69</v>
      </c>
      <c r="C42" s="7" t="s">
        <v>10</v>
      </c>
      <c r="D42" s="7">
        <v>288.3</v>
      </c>
      <c r="E42" s="7" t="str">
        <f>Cuadrillas!A2</f>
        <v>Tipo 1</v>
      </c>
      <c r="F42" s="35">
        <v>3.1E-2</v>
      </c>
      <c r="G42" s="7">
        <v>1</v>
      </c>
      <c r="H42" s="7"/>
      <c r="I42" s="7"/>
      <c r="J42" s="7"/>
      <c r="K42" s="67">
        <f t="shared" si="1"/>
        <v>32.258064516129032</v>
      </c>
      <c r="L42" s="7"/>
      <c r="M42" s="67">
        <f>+F42*D42</f>
        <v>8.9373000000000005</v>
      </c>
      <c r="N42" s="24">
        <f t="shared" si="0"/>
        <v>9</v>
      </c>
    </row>
    <row r="43" spans="1:14" x14ac:dyDescent="0.25">
      <c r="A43" s="5">
        <v>8.1999999999999993</v>
      </c>
      <c r="B43" s="8" t="s">
        <v>25</v>
      </c>
      <c r="C43" s="7" t="s">
        <v>10</v>
      </c>
      <c r="D43" s="7">
        <v>288.3</v>
      </c>
      <c r="E43" s="7" t="str">
        <f>Cuadrillas!A2</f>
        <v>Tipo 1</v>
      </c>
      <c r="F43" s="35">
        <v>4.8000000000000001E-2</v>
      </c>
      <c r="G43" s="7">
        <v>1</v>
      </c>
      <c r="H43" s="7"/>
      <c r="I43" s="7"/>
      <c r="J43" s="7"/>
      <c r="K43" s="67">
        <f t="shared" si="1"/>
        <v>20.833333333333332</v>
      </c>
      <c r="L43" s="7"/>
      <c r="M43" s="67">
        <f>+F43*D43</f>
        <v>13.8384</v>
      </c>
      <c r="N43" s="24">
        <f t="shared" si="0"/>
        <v>14</v>
      </c>
    </row>
    <row r="44" spans="1:14" x14ac:dyDescent="0.25">
      <c r="A44" s="5">
        <v>8.3000000000000007</v>
      </c>
      <c r="B44" s="8" t="s">
        <v>44</v>
      </c>
      <c r="C44" s="7" t="s">
        <v>10</v>
      </c>
      <c r="D44" s="7">
        <v>33.31</v>
      </c>
      <c r="E44" s="7" t="str">
        <f>Cuadrillas!A6</f>
        <v>Tipo 5</v>
      </c>
      <c r="F44" s="35">
        <v>9.5999999999999992E-3</v>
      </c>
      <c r="G44" s="7">
        <v>1</v>
      </c>
      <c r="H44" s="7"/>
      <c r="I44" s="7"/>
      <c r="J44" s="7"/>
      <c r="K44" s="67">
        <f t="shared" si="1"/>
        <v>104.16666666666667</v>
      </c>
      <c r="L44" s="7"/>
      <c r="M44" s="67">
        <f>+F44*D44</f>
        <v>0.319776</v>
      </c>
      <c r="N44" s="24">
        <f t="shared" si="0"/>
        <v>1</v>
      </c>
    </row>
    <row r="45" spans="1:14" x14ac:dyDescent="0.25">
      <c r="A45" s="5">
        <v>8.3000000000000007</v>
      </c>
      <c r="B45" s="8" t="s">
        <v>57</v>
      </c>
      <c r="C45" s="7" t="s">
        <v>10</v>
      </c>
      <c r="D45" s="7">
        <v>288.3</v>
      </c>
      <c r="E45" s="7" t="str">
        <f>Cuadrillas!A13</f>
        <v>Tipo 12</v>
      </c>
      <c r="F45" s="35">
        <v>4.7999999999999996E-3</v>
      </c>
      <c r="G45" s="7">
        <v>1</v>
      </c>
      <c r="H45" s="7"/>
      <c r="I45" s="7"/>
      <c r="J45" s="7"/>
      <c r="K45" s="67">
        <f t="shared" si="1"/>
        <v>208.33333333333334</v>
      </c>
      <c r="L45" s="7"/>
      <c r="M45" s="67">
        <f>+F45*D45</f>
        <v>1.38384</v>
      </c>
      <c r="N45" s="24">
        <f t="shared" si="0"/>
        <v>2</v>
      </c>
    </row>
    <row r="47" spans="1:14" x14ac:dyDescent="0.25">
      <c r="M47" s="27"/>
    </row>
  </sheetData>
  <mergeCells count="1">
    <mergeCell ref="A1:N1"/>
  </mergeCells>
  <phoneticPr fontId="2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1F21-B2F1-4EE9-9576-0633D127EF7C}">
  <dimension ref="A1:F13"/>
  <sheetViews>
    <sheetView workbookViewId="0">
      <selection activeCell="F10" sqref="F10"/>
    </sheetView>
  </sheetViews>
  <sheetFormatPr baseColWidth="10" defaultRowHeight="15" x14ac:dyDescent="0.25"/>
  <cols>
    <col min="1" max="1" width="10.85546875" bestFit="1" customWidth="1"/>
    <col min="4" max="4" width="21.85546875" bestFit="1" customWidth="1"/>
    <col min="5" max="5" width="19.5703125" bestFit="1" customWidth="1"/>
  </cols>
  <sheetData>
    <row r="1" spans="1:6" s="2" customFormat="1" ht="15.75" thickBot="1" x14ac:dyDescent="0.3">
      <c r="A1" s="19" t="s">
        <v>26</v>
      </c>
      <c r="B1" s="20" t="s">
        <v>27</v>
      </c>
      <c r="C1" s="21" t="s">
        <v>28</v>
      </c>
      <c r="D1" s="22" t="s">
        <v>29</v>
      </c>
      <c r="E1" s="20" t="s">
        <v>30</v>
      </c>
      <c r="F1" s="21" t="s">
        <v>31</v>
      </c>
    </row>
    <row r="2" spans="1:6" s="2" customFormat="1" x14ac:dyDescent="0.25">
      <c r="A2" s="10" t="s">
        <v>32</v>
      </c>
      <c r="B2" s="11">
        <v>1</v>
      </c>
      <c r="D2" s="11"/>
      <c r="E2" s="12">
        <v>3</v>
      </c>
      <c r="F2" s="13">
        <f t="shared" ref="F2:F13" si="0">SUM(B2:E2)</f>
        <v>4</v>
      </c>
    </row>
    <row r="3" spans="1:6" s="2" customFormat="1" x14ac:dyDescent="0.25">
      <c r="A3" s="14" t="s">
        <v>33</v>
      </c>
      <c r="B3" s="7">
        <v>1</v>
      </c>
      <c r="C3" s="8"/>
      <c r="D3" s="7"/>
      <c r="E3" s="7">
        <v>1</v>
      </c>
      <c r="F3" s="15">
        <f t="shared" si="0"/>
        <v>2</v>
      </c>
    </row>
    <row r="4" spans="1:6" s="2" customFormat="1" x14ac:dyDescent="0.25">
      <c r="A4" s="14" t="s">
        <v>34</v>
      </c>
      <c r="B4" s="7">
        <v>1</v>
      </c>
      <c r="C4" s="8"/>
      <c r="D4" s="7"/>
      <c r="E4" s="7">
        <v>2</v>
      </c>
      <c r="F4" s="15">
        <f t="shared" si="0"/>
        <v>3</v>
      </c>
    </row>
    <row r="5" spans="1:6" s="2" customFormat="1" x14ac:dyDescent="0.25">
      <c r="A5" s="14" t="s">
        <v>35</v>
      </c>
      <c r="B5" s="7"/>
      <c r="C5" s="8"/>
      <c r="D5" s="7"/>
      <c r="E5" s="7">
        <v>1</v>
      </c>
      <c r="F5" s="15">
        <f t="shared" si="0"/>
        <v>1</v>
      </c>
    </row>
    <row r="6" spans="1:6" s="2" customFormat="1" x14ac:dyDescent="0.25">
      <c r="A6" s="14" t="s">
        <v>36</v>
      </c>
      <c r="B6" s="7"/>
      <c r="C6" s="8"/>
      <c r="D6" s="7"/>
      <c r="E6" s="7">
        <v>2</v>
      </c>
      <c r="F6" s="15">
        <f t="shared" si="0"/>
        <v>2</v>
      </c>
    </row>
    <row r="7" spans="1:6" s="2" customFormat="1" x14ac:dyDescent="0.25">
      <c r="A7" s="14" t="s">
        <v>37</v>
      </c>
      <c r="B7" s="7"/>
      <c r="C7" s="8"/>
      <c r="D7" s="7"/>
      <c r="E7" s="7">
        <v>3</v>
      </c>
      <c r="F7" s="15">
        <f t="shared" si="0"/>
        <v>3</v>
      </c>
    </row>
    <row r="8" spans="1:6" s="2" customFormat="1" x14ac:dyDescent="0.25">
      <c r="A8" s="14" t="s">
        <v>38</v>
      </c>
      <c r="B8" s="7"/>
      <c r="C8" s="8"/>
      <c r="D8" s="7">
        <v>1</v>
      </c>
      <c r="E8" s="7">
        <v>1</v>
      </c>
      <c r="F8" s="15">
        <f t="shared" si="0"/>
        <v>2</v>
      </c>
    </row>
    <row r="9" spans="1:6" s="2" customFormat="1" x14ac:dyDescent="0.25">
      <c r="A9" s="14" t="s">
        <v>39</v>
      </c>
      <c r="B9" s="7">
        <v>1</v>
      </c>
      <c r="C9" s="8"/>
      <c r="D9" s="7"/>
      <c r="E9" s="7">
        <v>4</v>
      </c>
      <c r="F9" s="15">
        <f t="shared" si="0"/>
        <v>5</v>
      </c>
    </row>
    <row r="10" spans="1:6" s="2" customFormat="1" x14ac:dyDescent="0.25">
      <c r="A10" s="14" t="s">
        <v>40</v>
      </c>
      <c r="B10" s="7">
        <v>1</v>
      </c>
      <c r="C10" s="8"/>
      <c r="D10" s="7"/>
      <c r="E10" s="7">
        <v>5</v>
      </c>
      <c r="F10" s="15">
        <f t="shared" si="0"/>
        <v>6</v>
      </c>
    </row>
    <row r="11" spans="1:6" s="2" customFormat="1" x14ac:dyDescent="0.25">
      <c r="A11" s="14" t="s">
        <v>41</v>
      </c>
      <c r="B11" s="7">
        <v>1</v>
      </c>
      <c r="C11" s="8"/>
      <c r="D11" s="7"/>
      <c r="E11" s="7"/>
      <c r="F11" s="15">
        <f t="shared" si="0"/>
        <v>1</v>
      </c>
    </row>
    <row r="12" spans="1:6" s="2" customFormat="1" x14ac:dyDescent="0.25">
      <c r="A12" s="14" t="s">
        <v>42</v>
      </c>
      <c r="B12" s="7"/>
      <c r="C12" s="7">
        <v>1</v>
      </c>
      <c r="D12" s="7"/>
      <c r="E12" s="7"/>
      <c r="F12" s="15">
        <f t="shared" si="0"/>
        <v>1</v>
      </c>
    </row>
    <row r="13" spans="1:6" s="2" customFormat="1" ht="15.75" thickBot="1" x14ac:dyDescent="0.3">
      <c r="A13" s="16" t="s">
        <v>43</v>
      </c>
      <c r="B13" s="17"/>
      <c r="C13" s="17">
        <v>2</v>
      </c>
      <c r="D13" s="17"/>
      <c r="E13" s="17">
        <v>3</v>
      </c>
      <c r="F13" s="18">
        <f t="shared" si="0"/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7E67-7609-400A-83E7-D833EB5C041A}">
  <dimension ref="A1:W46"/>
  <sheetViews>
    <sheetView zoomScaleNormal="100" workbookViewId="0">
      <selection activeCell="Q9" sqref="Q9"/>
    </sheetView>
  </sheetViews>
  <sheetFormatPr baseColWidth="10" defaultRowHeight="15" x14ac:dyDescent="0.25"/>
  <cols>
    <col min="1" max="1" width="7.85546875" style="2" customWidth="1"/>
    <col min="2" max="2" width="89.42578125" style="2" customWidth="1"/>
    <col min="3" max="3" width="8.28515625" style="2" customWidth="1"/>
    <col min="4" max="4" width="10.28515625" style="2" bestFit="1" customWidth="1"/>
    <col min="5" max="5" width="10.85546875" style="2" bestFit="1" customWidth="1"/>
    <col min="6" max="6" width="15" style="2" customWidth="1"/>
    <col min="7" max="7" width="14.28515625" bestFit="1" customWidth="1"/>
    <col min="8" max="8" width="13.140625" style="2" customWidth="1"/>
    <col min="9" max="9" width="17.85546875" style="2" customWidth="1"/>
    <col min="10" max="10" width="13.42578125" style="2" bestFit="1" customWidth="1"/>
    <col min="11" max="11" width="13.42578125" style="2" customWidth="1"/>
    <col min="12" max="12" width="11.7109375" style="2" customWidth="1"/>
    <col min="13" max="13" width="12.5703125" style="2" customWidth="1"/>
    <col min="14" max="14" width="11.42578125" customWidth="1"/>
    <col min="15" max="15" width="9" hidden="1" customWidth="1"/>
    <col min="16" max="16" width="11.42578125" hidden="1" customWidth="1"/>
    <col min="19" max="19" width="20.140625" bestFit="1" customWidth="1"/>
    <col min="20" max="20" width="13.85546875" customWidth="1"/>
    <col min="21" max="21" width="13" customWidth="1"/>
    <col min="26" max="26" width="20.140625" bestFit="1" customWidth="1"/>
    <col min="27" max="27" width="13" customWidth="1"/>
    <col min="28" max="28" width="13.28515625" customWidth="1"/>
  </cols>
  <sheetData>
    <row r="1" spans="1:23" ht="15.75" thickBot="1" x14ac:dyDescent="0.3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4" t="s">
        <v>105</v>
      </c>
      <c r="G1" s="85"/>
      <c r="H1" s="84" t="s">
        <v>109</v>
      </c>
      <c r="I1" s="85"/>
      <c r="J1" s="84" t="s">
        <v>111</v>
      </c>
      <c r="K1" s="85"/>
      <c r="L1" s="84" t="s">
        <v>114</v>
      </c>
      <c r="M1" s="85"/>
    </row>
    <row r="2" spans="1:23" ht="29.25" customHeight="1" thickBot="1" x14ac:dyDescent="0.3">
      <c r="A2" s="83"/>
      <c r="B2" s="83"/>
      <c r="C2" s="83"/>
      <c r="D2" s="83"/>
      <c r="E2" s="83"/>
      <c r="F2" s="87" t="s">
        <v>106</v>
      </c>
      <c r="G2" s="86" t="s">
        <v>107</v>
      </c>
      <c r="H2" s="88" t="s">
        <v>108</v>
      </c>
      <c r="I2" s="86" t="s">
        <v>110</v>
      </c>
      <c r="J2" s="89" t="s">
        <v>112</v>
      </c>
      <c r="K2" s="90" t="s">
        <v>113</v>
      </c>
      <c r="L2" s="87" t="s">
        <v>115</v>
      </c>
      <c r="M2" s="86" t="s">
        <v>116</v>
      </c>
      <c r="O2" s="49" t="s">
        <v>71</v>
      </c>
      <c r="P2" s="55" t="s">
        <v>70</v>
      </c>
      <c r="R2" s="44" t="s">
        <v>0</v>
      </c>
      <c r="S2" s="45" t="s">
        <v>1</v>
      </c>
      <c r="T2" s="45" t="s">
        <v>101</v>
      </c>
      <c r="U2" s="62" t="s">
        <v>102</v>
      </c>
    </row>
    <row r="3" spans="1:23" x14ac:dyDescent="0.25">
      <c r="A3" s="28">
        <v>1</v>
      </c>
      <c r="B3" s="29" t="s">
        <v>7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O3">
        <f>L4</f>
        <v>10</v>
      </c>
      <c r="P3">
        <f>M4</f>
        <v>8</v>
      </c>
      <c r="R3" s="41">
        <v>1</v>
      </c>
      <c r="S3" s="43" t="s">
        <v>7</v>
      </c>
      <c r="T3" s="63">
        <f>AVERAGE(F4:F9)</f>
        <v>6.6366666666666671E-2</v>
      </c>
      <c r="U3" s="63">
        <f>AVERAGE(G4:G9)</f>
        <v>5.3249999999999999E-2</v>
      </c>
    </row>
    <row r="4" spans="1:23" x14ac:dyDescent="0.25">
      <c r="A4" s="5">
        <v>1.1000000000000001</v>
      </c>
      <c r="B4" s="6" t="s">
        <v>14</v>
      </c>
      <c r="C4" s="7" t="s">
        <v>6</v>
      </c>
      <c r="D4" s="24">
        <v>58.8</v>
      </c>
      <c r="E4" s="24"/>
      <c r="F4" s="24">
        <v>3.7999999999999999E-2</v>
      </c>
      <c r="G4" s="24">
        <v>3.1E-2</v>
      </c>
      <c r="H4" s="67">
        <f>1/F4</f>
        <v>26.315789473684212</v>
      </c>
      <c r="I4" s="67">
        <f>1/G4</f>
        <v>32.258064516129032</v>
      </c>
      <c r="J4" s="67">
        <f>+F4*D4</f>
        <v>2.2343999999999999</v>
      </c>
      <c r="K4" s="67">
        <f>+G4*D4</f>
        <v>1.8228</v>
      </c>
      <c r="L4" s="81">
        <f>ROUNDUP(SUM(J5:J9),0)</f>
        <v>10</v>
      </c>
      <c r="M4" s="81">
        <f>ROUNDUP(SUM(K5:K9),0)</f>
        <v>8</v>
      </c>
      <c r="O4" s="2">
        <f>L11</f>
        <v>8</v>
      </c>
      <c r="P4">
        <f>M11</f>
        <v>6</v>
      </c>
      <c r="R4" s="42">
        <v>2</v>
      </c>
      <c r="S4" s="6" t="s">
        <v>12</v>
      </c>
      <c r="T4" s="63">
        <f>AVERAGE(F11:F15)</f>
        <v>0.10151999999999999</v>
      </c>
      <c r="U4" s="63">
        <f>AVERAGE(G11:G15)</f>
        <v>8.1879999999999994E-2</v>
      </c>
      <c r="V4" s="2"/>
      <c r="W4" s="2"/>
    </row>
    <row r="5" spans="1:23" x14ac:dyDescent="0.25">
      <c r="A5" s="5">
        <v>1.2</v>
      </c>
      <c r="B5" s="6" t="s">
        <v>15</v>
      </c>
      <c r="C5" s="7" t="s">
        <v>6</v>
      </c>
      <c r="D5" s="24">
        <v>58.8</v>
      </c>
      <c r="E5" s="7" t="str">
        <f>Cuadrillas!A10</f>
        <v>Tipo 9</v>
      </c>
      <c r="F5" s="35">
        <v>0.09</v>
      </c>
      <c r="G5" s="35">
        <v>0.06</v>
      </c>
      <c r="H5" s="67">
        <f t="shared" ref="H5:H36" si="0">1/F5</f>
        <v>11.111111111111111</v>
      </c>
      <c r="I5" s="67">
        <f t="shared" ref="I5:I36" si="1">1/G5</f>
        <v>16.666666666666668</v>
      </c>
      <c r="J5" s="67">
        <f>+F5*D5</f>
        <v>5.2919999999999998</v>
      </c>
      <c r="K5" s="67">
        <f>+G5*D5</f>
        <v>3.5279999999999996</v>
      </c>
      <c r="L5" s="81"/>
      <c r="M5" s="81"/>
      <c r="O5" s="2">
        <f>L17</f>
        <v>1</v>
      </c>
      <c r="P5">
        <f>M17</f>
        <v>1</v>
      </c>
      <c r="R5" s="42">
        <v>3</v>
      </c>
      <c r="S5" s="6" t="s">
        <v>9</v>
      </c>
      <c r="T5" s="63">
        <f>AVERAGE(F17:F18)</f>
        <v>0.34499999999999997</v>
      </c>
      <c r="U5" s="63">
        <f>AVERAGE(G17:G18)</f>
        <v>0.29749999999999999</v>
      </c>
      <c r="V5" s="2"/>
      <c r="W5" s="2"/>
    </row>
    <row r="6" spans="1:23" x14ac:dyDescent="0.25">
      <c r="A6" s="5">
        <v>1.3</v>
      </c>
      <c r="B6" s="8" t="s">
        <v>50</v>
      </c>
      <c r="C6" s="7" t="s">
        <v>10</v>
      </c>
      <c r="D6" s="24">
        <v>29.4</v>
      </c>
      <c r="E6" s="7" t="str">
        <f>Cuadrillas!A7</f>
        <v>Tipo 6</v>
      </c>
      <c r="F6" s="35">
        <v>1.7000000000000001E-2</v>
      </c>
      <c r="G6" s="35">
        <v>1.4999999999999999E-2</v>
      </c>
      <c r="H6" s="67">
        <f t="shared" si="0"/>
        <v>58.823529411764703</v>
      </c>
      <c r="I6" s="67">
        <f t="shared" si="1"/>
        <v>66.666666666666671</v>
      </c>
      <c r="J6" s="67">
        <f t="shared" ref="J6:J36" si="2">+F6*D6</f>
        <v>0.49980000000000002</v>
      </c>
      <c r="K6" s="67">
        <f t="shared" ref="K6:K36" si="3">+G6*D6</f>
        <v>0.44099999999999995</v>
      </c>
      <c r="L6" s="81"/>
      <c r="M6" s="81"/>
      <c r="O6" s="2">
        <f>L20</f>
        <v>6</v>
      </c>
      <c r="P6">
        <f>M20</f>
        <v>6</v>
      </c>
      <c r="R6" s="42">
        <v>4</v>
      </c>
      <c r="S6" s="6" t="s">
        <v>11</v>
      </c>
      <c r="T6" s="63">
        <f>AVERAGE(F20:F21)</f>
        <v>0.23</v>
      </c>
      <c r="U6" s="63">
        <f>AVERAGE(G20:G21)</f>
        <v>0.20500000000000002</v>
      </c>
      <c r="V6" s="2"/>
      <c r="W6" s="2"/>
    </row>
    <row r="7" spans="1:23" x14ac:dyDescent="0.25">
      <c r="A7" s="5">
        <v>1.4</v>
      </c>
      <c r="B7" s="8" t="s">
        <v>25</v>
      </c>
      <c r="C7" s="7" t="s">
        <v>6</v>
      </c>
      <c r="D7" s="24">
        <v>21.8</v>
      </c>
      <c r="E7" s="7" t="str">
        <f>Cuadrillas!A9</f>
        <v>Tipo 8</v>
      </c>
      <c r="F7" s="35">
        <v>0.04</v>
      </c>
      <c r="G7" s="35">
        <v>3.2000000000000001E-2</v>
      </c>
      <c r="H7" s="67">
        <f t="shared" si="0"/>
        <v>25</v>
      </c>
      <c r="I7" s="67">
        <f t="shared" si="1"/>
        <v>31.25</v>
      </c>
      <c r="J7" s="67">
        <f t="shared" si="2"/>
        <v>0.872</v>
      </c>
      <c r="K7" s="67">
        <f t="shared" si="3"/>
        <v>0.6976</v>
      </c>
      <c r="L7" s="81"/>
      <c r="M7" s="81"/>
      <c r="O7" s="2">
        <f>L23</f>
        <v>1</v>
      </c>
      <c r="P7">
        <f>M23</f>
        <v>1</v>
      </c>
      <c r="R7" s="42">
        <v>5</v>
      </c>
      <c r="S7" s="6" t="s">
        <v>13</v>
      </c>
      <c r="T7" s="63">
        <f>AVERAGE(F23:F24)</f>
        <v>0.50050000000000006</v>
      </c>
      <c r="U7" s="63">
        <f>AVERAGE(G23:G24)</f>
        <v>0.42000000000000004</v>
      </c>
      <c r="V7" s="2"/>
      <c r="W7" s="2"/>
    </row>
    <row r="8" spans="1:23" x14ac:dyDescent="0.25">
      <c r="A8" s="5">
        <v>1.5</v>
      </c>
      <c r="B8" s="8" t="s">
        <v>44</v>
      </c>
      <c r="C8" s="7" t="s">
        <v>10</v>
      </c>
      <c r="D8" s="24">
        <v>5.95</v>
      </c>
      <c r="E8" s="7" t="str">
        <f>Cuadrillas!A10</f>
        <v>Tipo 9</v>
      </c>
      <c r="F8" s="35">
        <v>3.2000000000000002E-3</v>
      </c>
      <c r="G8" s="35">
        <v>1.5E-3</v>
      </c>
      <c r="H8" s="67">
        <f t="shared" si="0"/>
        <v>312.5</v>
      </c>
      <c r="I8" s="67">
        <f t="shared" si="1"/>
        <v>666.66666666666663</v>
      </c>
      <c r="J8" s="67">
        <f t="shared" si="2"/>
        <v>1.9040000000000001E-2</v>
      </c>
      <c r="K8" s="67">
        <f t="shared" si="3"/>
        <v>8.9250000000000006E-3</v>
      </c>
      <c r="L8" s="81"/>
      <c r="M8" s="81"/>
      <c r="O8" s="2">
        <f>L26</f>
        <v>4</v>
      </c>
      <c r="P8">
        <f>M26</f>
        <v>3</v>
      </c>
      <c r="R8" s="42">
        <v>6</v>
      </c>
      <c r="S8" s="6" t="s">
        <v>19</v>
      </c>
      <c r="T8" s="63">
        <f>AVERAGE(F26:F29)</f>
        <v>0.20375000000000001</v>
      </c>
      <c r="U8" s="63">
        <f>AVERAGE(G26:G29)</f>
        <v>0.17825000000000002</v>
      </c>
      <c r="V8" s="2"/>
      <c r="W8" s="2"/>
    </row>
    <row r="9" spans="1:23" x14ac:dyDescent="0.25">
      <c r="A9" s="5">
        <v>1.6</v>
      </c>
      <c r="B9" s="8" t="s">
        <v>24</v>
      </c>
      <c r="C9" s="7" t="s">
        <v>6</v>
      </c>
      <c r="D9" s="24">
        <v>14.7</v>
      </c>
      <c r="E9" s="7" t="str">
        <f>Cuadrillas!A10</f>
        <v>Tipo 9</v>
      </c>
      <c r="F9" s="35">
        <v>0.21</v>
      </c>
      <c r="G9" s="35">
        <v>0.18</v>
      </c>
      <c r="H9" s="67">
        <f t="shared" si="0"/>
        <v>4.7619047619047619</v>
      </c>
      <c r="I9" s="67">
        <f t="shared" si="1"/>
        <v>5.5555555555555554</v>
      </c>
      <c r="J9" s="67">
        <f t="shared" si="2"/>
        <v>3.0869999999999997</v>
      </c>
      <c r="K9" s="67">
        <f t="shared" si="3"/>
        <v>2.6459999999999999</v>
      </c>
      <c r="L9" s="81"/>
      <c r="M9" s="81"/>
      <c r="O9" s="2">
        <f>L31</f>
        <v>6</v>
      </c>
      <c r="P9">
        <f>M31</f>
        <v>5</v>
      </c>
      <c r="R9" s="42">
        <v>7</v>
      </c>
      <c r="S9" s="6" t="s">
        <v>20</v>
      </c>
      <c r="T9" s="63">
        <f>AVERAGE(F31:F33)</f>
        <v>1.0203333333333333E-2</v>
      </c>
      <c r="U9" s="63">
        <f>AVERAGE(G31:G33)</f>
        <v>7.8433333333333324E-3</v>
      </c>
      <c r="V9" s="2"/>
      <c r="W9" s="2"/>
    </row>
    <row r="10" spans="1:23" x14ac:dyDescent="0.25">
      <c r="A10" s="3">
        <v>2</v>
      </c>
      <c r="B10" s="4" t="s">
        <v>12</v>
      </c>
      <c r="C10" s="9"/>
      <c r="D10" s="9"/>
      <c r="E10" s="9"/>
      <c r="F10" s="9"/>
      <c r="G10" s="9"/>
      <c r="H10" s="68"/>
      <c r="I10" s="68"/>
      <c r="J10" s="68"/>
      <c r="K10" s="68"/>
      <c r="L10" s="9"/>
      <c r="M10" s="9"/>
      <c r="O10" s="2">
        <f>L35</f>
        <v>22</v>
      </c>
      <c r="P10">
        <f>M35</f>
        <v>21</v>
      </c>
      <c r="R10" s="42">
        <v>8</v>
      </c>
      <c r="S10" s="6" t="s">
        <v>22</v>
      </c>
      <c r="T10" s="63">
        <f>AVERAGE(F35:F36)</f>
        <v>4.2299999999999997E-2</v>
      </c>
      <c r="U10" s="63">
        <f>AVERAGE(G35:G36)</f>
        <v>3.8199999999999998E-2</v>
      </c>
      <c r="V10" s="2"/>
      <c r="W10" s="2"/>
    </row>
    <row r="11" spans="1:23" x14ac:dyDescent="0.25">
      <c r="A11" s="5">
        <v>2.1</v>
      </c>
      <c r="B11" s="6" t="s">
        <v>14</v>
      </c>
      <c r="C11" s="7" t="s">
        <v>6</v>
      </c>
      <c r="D11" s="24">
        <v>28</v>
      </c>
      <c r="E11" s="24"/>
      <c r="F11" s="24">
        <v>3.7999999999999999E-2</v>
      </c>
      <c r="G11" s="24">
        <v>3.1E-2</v>
      </c>
      <c r="H11" s="67">
        <f t="shared" si="0"/>
        <v>26.315789473684212</v>
      </c>
      <c r="I11" s="67">
        <f t="shared" si="1"/>
        <v>32.258064516129032</v>
      </c>
      <c r="J11" s="67">
        <f>+F11*D11</f>
        <v>1.0640000000000001</v>
      </c>
      <c r="K11" s="67">
        <f>+G11*D11</f>
        <v>0.86799999999999999</v>
      </c>
      <c r="L11" s="81">
        <f>ROUNDUP(SUM(J12:J15),0)</f>
        <v>8</v>
      </c>
      <c r="M11" s="81">
        <f>ROUNDUP(SUM(K12:K15),0)</f>
        <v>6</v>
      </c>
    </row>
    <row r="12" spans="1:23" x14ac:dyDescent="0.25">
      <c r="A12" s="5">
        <v>2.2000000000000002</v>
      </c>
      <c r="B12" s="6" t="s">
        <v>15</v>
      </c>
      <c r="C12" s="7" t="s">
        <v>6</v>
      </c>
      <c r="D12" s="24">
        <v>28</v>
      </c>
      <c r="E12" s="24" t="str">
        <f>Cuadrillas!A7</f>
        <v>Tipo 6</v>
      </c>
      <c r="F12" s="35">
        <v>0.18</v>
      </c>
      <c r="G12" s="35">
        <v>0.13</v>
      </c>
      <c r="H12" s="67">
        <f t="shared" si="0"/>
        <v>5.5555555555555554</v>
      </c>
      <c r="I12" s="67">
        <f t="shared" si="1"/>
        <v>7.6923076923076916</v>
      </c>
      <c r="J12" s="67">
        <f t="shared" si="2"/>
        <v>5.04</v>
      </c>
      <c r="K12" s="67">
        <f t="shared" si="3"/>
        <v>3.64</v>
      </c>
      <c r="L12" s="81"/>
      <c r="M12" s="81"/>
    </row>
    <row r="13" spans="1:23" x14ac:dyDescent="0.25">
      <c r="A13" s="5">
        <v>2.2999999999999998</v>
      </c>
      <c r="B13" s="8" t="s">
        <v>25</v>
      </c>
      <c r="C13" s="7" t="s">
        <v>6</v>
      </c>
      <c r="D13" s="24">
        <v>6.6</v>
      </c>
      <c r="E13" s="7" t="str">
        <f>Cuadrillas!A6</f>
        <v>Tipo 5</v>
      </c>
      <c r="F13" s="35">
        <v>0.12</v>
      </c>
      <c r="G13" s="35">
        <v>9.6000000000000002E-2</v>
      </c>
      <c r="H13" s="67">
        <f t="shared" si="0"/>
        <v>8.3333333333333339</v>
      </c>
      <c r="I13" s="67">
        <f t="shared" si="1"/>
        <v>10.416666666666666</v>
      </c>
      <c r="J13" s="67">
        <f t="shared" si="2"/>
        <v>0.79199999999999993</v>
      </c>
      <c r="K13" s="67">
        <f t="shared" si="3"/>
        <v>0.63359999999999994</v>
      </c>
      <c r="L13" s="81"/>
      <c r="M13" s="81"/>
    </row>
    <row r="14" spans="1:23" x14ac:dyDescent="0.25">
      <c r="A14" s="5">
        <v>2.4</v>
      </c>
      <c r="B14" s="8" t="s">
        <v>44</v>
      </c>
      <c r="C14" s="7" t="s">
        <v>10</v>
      </c>
      <c r="D14" s="24">
        <v>13.2</v>
      </c>
      <c r="E14" s="7" t="str">
        <f>Cuadrillas!A6</f>
        <v>Tipo 5</v>
      </c>
      <c r="F14" s="35">
        <v>9.5999999999999992E-3</v>
      </c>
      <c r="G14" s="35">
        <v>4.4000000000000003E-3</v>
      </c>
      <c r="H14" s="67">
        <f t="shared" si="0"/>
        <v>104.16666666666667</v>
      </c>
      <c r="I14" s="67">
        <f t="shared" si="1"/>
        <v>227.27272727272725</v>
      </c>
      <c r="J14" s="67">
        <f t="shared" si="2"/>
        <v>0.12671999999999997</v>
      </c>
      <c r="K14" s="67">
        <f t="shared" si="3"/>
        <v>5.808E-2</v>
      </c>
      <c r="L14" s="81"/>
      <c r="M14" s="81"/>
    </row>
    <row r="15" spans="1:23" x14ac:dyDescent="0.25">
      <c r="A15" s="5">
        <v>2.5</v>
      </c>
      <c r="B15" s="8" t="s">
        <v>64</v>
      </c>
      <c r="C15" s="7" t="s">
        <v>6</v>
      </c>
      <c r="D15" s="24">
        <v>6.6</v>
      </c>
      <c r="E15" s="7" t="str">
        <f>Cuadrillas!A9</f>
        <v>Tipo 8</v>
      </c>
      <c r="F15" s="35">
        <v>0.16</v>
      </c>
      <c r="G15" s="35">
        <v>0.14799999999999999</v>
      </c>
      <c r="H15" s="67">
        <f t="shared" si="0"/>
        <v>6.25</v>
      </c>
      <c r="I15" s="67">
        <f t="shared" si="1"/>
        <v>6.756756756756757</v>
      </c>
      <c r="J15" s="67">
        <f t="shared" si="2"/>
        <v>1.056</v>
      </c>
      <c r="K15" s="67">
        <f t="shared" si="3"/>
        <v>0.97679999999999989</v>
      </c>
      <c r="L15" s="81"/>
      <c r="M15" s="81"/>
    </row>
    <row r="16" spans="1:23" x14ac:dyDescent="0.25">
      <c r="A16" s="3">
        <v>3</v>
      </c>
      <c r="B16" s="4" t="s">
        <v>9</v>
      </c>
      <c r="C16" s="9"/>
      <c r="D16" s="9"/>
      <c r="E16" s="9"/>
      <c r="F16" s="9"/>
      <c r="G16" s="9"/>
      <c r="H16" s="68"/>
      <c r="I16" s="68"/>
      <c r="J16" s="68"/>
      <c r="K16" s="68"/>
      <c r="L16" s="9"/>
      <c r="M16" s="9"/>
    </row>
    <row r="17" spans="1:13" x14ac:dyDescent="0.25">
      <c r="A17" s="5">
        <v>3.1</v>
      </c>
      <c r="B17" s="8" t="s">
        <v>25</v>
      </c>
      <c r="C17" s="7" t="s">
        <v>6</v>
      </c>
      <c r="D17" s="24">
        <v>0.68</v>
      </c>
      <c r="E17" s="24" t="str">
        <f>Cuadrillas!A5</f>
        <v>Tipo 4</v>
      </c>
      <c r="F17" s="35">
        <v>0.24</v>
      </c>
      <c r="G17" s="35">
        <v>0.19</v>
      </c>
      <c r="H17" s="67">
        <f t="shared" si="0"/>
        <v>4.166666666666667</v>
      </c>
      <c r="I17" s="67">
        <f t="shared" si="1"/>
        <v>5.2631578947368425</v>
      </c>
      <c r="J17" s="67">
        <f t="shared" si="2"/>
        <v>0.16320000000000001</v>
      </c>
      <c r="K17" s="67">
        <f t="shared" si="3"/>
        <v>0.12920000000000001</v>
      </c>
      <c r="L17" s="78">
        <f>ROUNDUP(SUM(J17:J18),0)</f>
        <v>1</v>
      </c>
      <c r="M17" s="78">
        <f>ROUNDUP(SUM(K17:K18),0)</f>
        <v>1</v>
      </c>
    </row>
    <row r="18" spans="1:13" x14ac:dyDescent="0.25">
      <c r="A18" s="5">
        <v>3.2</v>
      </c>
      <c r="B18" s="8" t="s">
        <v>68</v>
      </c>
      <c r="C18" s="7" t="s">
        <v>6</v>
      </c>
      <c r="D18" s="24">
        <v>0.68</v>
      </c>
      <c r="E18" s="24" t="str">
        <f>Cuadrillas!A7</f>
        <v>Tipo 6</v>
      </c>
      <c r="F18" s="35">
        <v>0.45</v>
      </c>
      <c r="G18" s="35">
        <v>0.40500000000000003</v>
      </c>
      <c r="H18" s="67">
        <f t="shared" si="0"/>
        <v>2.2222222222222223</v>
      </c>
      <c r="I18" s="67">
        <f t="shared" si="1"/>
        <v>2.4691358024691357</v>
      </c>
      <c r="J18" s="67">
        <f t="shared" si="2"/>
        <v>0.30600000000000005</v>
      </c>
      <c r="K18" s="67">
        <f t="shared" si="3"/>
        <v>0.27540000000000003</v>
      </c>
      <c r="L18" s="80"/>
      <c r="M18" s="80"/>
    </row>
    <row r="19" spans="1:13" x14ac:dyDescent="0.25">
      <c r="A19" s="3">
        <v>4</v>
      </c>
      <c r="B19" s="4" t="s">
        <v>11</v>
      </c>
      <c r="C19" s="9"/>
      <c r="D19" s="9"/>
      <c r="E19" s="9"/>
      <c r="F19" s="9"/>
      <c r="G19" s="9"/>
      <c r="H19" s="68"/>
      <c r="I19" s="68"/>
      <c r="J19" s="68"/>
      <c r="K19" s="68"/>
      <c r="L19" s="9"/>
      <c r="M19" s="9"/>
    </row>
    <row r="20" spans="1:13" x14ac:dyDescent="0.25">
      <c r="A20" s="5">
        <v>4.0999999999999996</v>
      </c>
      <c r="B20" s="8" t="s">
        <v>25</v>
      </c>
      <c r="C20" s="7" t="s">
        <v>6</v>
      </c>
      <c r="D20" s="24">
        <v>12.4</v>
      </c>
      <c r="E20" s="24" t="str">
        <f>Cuadrillas!A8</f>
        <v>Tipo 7</v>
      </c>
      <c r="F20" s="35">
        <v>0.19</v>
      </c>
      <c r="G20" s="35">
        <v>0.16</v>
      </c>
      <c r="H20" s="67">
        <f t="shared" si="0"/>
        <v>5.2631578947368425</v>
      </c>
      <c r="I20" s="67">
        <f t="shared" si="1"/>
        <v>6.25</v>
      </c>
      <c r="J20" s="67">
        <f t="shared" si="2"/>
        <v>2.3560000000000003</v>
      </c>
      <c r="K20" s="67">
        <f t="shared" si="3"/>
        <v>1.9840000000000002</v>
      </c>
      <c r="L20" s="78">
        <f>ROUNDUP(SUM(J20:J21),0)</f>
        <v>6</v>
      </c>
      <c r="M20" s="78">
        <f>ROUNDUP(SUM(K20:K21),0)</f>
        <v>6</v>
      </c>
    </row>
    <row r="21" spans="1:13" x14ac:dyDescent="0.25">
      <c r="A21" s="5">
        <v>4.2</v>
      </c>
      <c r="B21" s="8" t="s">
        <v>62</v>
      </c>
      <c r="C21" s="7" t="s">
        <v>6</v>
      </c>
      <c r="D21" s="24">
        <v>12.4</v>
      </c>
      <c r="E21" s="24" t="str">
        <f>Cuadrillas!A10</f>
        <v>Tipo 9</v>
      </c>
      <c r="F21" s="35">
        <v>0.27</v>
      </c>
      <c r="G21" s="57">
        <v>0.25</v>
      </c>
      <c r="H21" s="67">
        <f t="shared" si="0"/>
        <v>3.7037037037037033</v>
      </c>
      <c r="I21" s="67">
        <f t="shared" si="1"/>
        <v>4</v>
      </c>
      <c r="J21" s="67">
        <f t="shared" si="2"/>
        <v>3.3480000000000003</v>
      </c>
      <c r="K21" s="67">
        <f t="shared" si="3"/>
        <v>3.1</v>
      </c>
      <c r="L21" s="80"/>
      <c r="M21" s="80"/>
    </row>
    <row r="22" spans="1:13" x14ac:dyDescent="0.25">
      <c r="A22" s="3">
        <v>5</v>
      </c>
      <c r="B22" s="4" t="s">
        <v>13</v>
      </c>
      <c r="C22" s="9"/>
      <c r="D22" s="9"/>
      <c r="E22" s="9"/>
      <c r="F22" s="9"/>
      <c r="G22" s="9"/>
      <c r="H22" s="68"/>
      <c r="I22" s="68"/>
      <c r="J22" s="68"/>
      <c r="K22" s="68"/>
      <c r="L22" s="9"/>
      <c r="M22" s="9"/>
    </row>
    <row r="23" spans="1:13" x14ac:dyDescent="0.25">
      <c r="A23" s="5">
        <v>5.0999999999999996</v>
      </c>
      <c r="B23" s="6" t="s">
        <v>18</v>
      </c>
      <c r="C23" s="7" t="s">
        <v>6</v>
      </c>
      <c r="D23" s="24">
        <v>0.9</v>
      </c>
      <c r="E23" s="24" t="str">
        <f>Cuadrillas!A5</f>
        <v>Tipo 4</v>
      </c>
      <c r="F23" s="35">
        <v>0.54</v>
      </c>
      <c r="G23" s="35">
        <v>0.4</v>
      </c>
      <c r="H23" s="67">
        <f t="shared" si="0"/>
        <v>1.8518518518518516</v>
      </c>
      <c r="I23" s="67">
        <f t="shared" si="1"/>
        <v>2.5</v>
      </c>
      <c r="J23" s="67">
        <f t="shared" si="2"/>
        <v>0.48600000000000004</v>
      </c>
      <c r="K23" s="67">
        <f t="shared" si="3"/>
        <v>0.36000000000000004</v>
      </c>
      <c r="L23" s="78">
        <f>ROUNDUP(SUM(J23:J24),0)</f>
        <v>1</v>
      </c>
      <c r="M23" s="78">
        <f>ROUNDUP(SUM(K23:K24),0)</f>
        <v>1</v>
      </c>
    </row>
    <row r="24" spans="1:13" x14ac:dyDescent="0.25">
      <c r="A24" s="5">
        <v>5.2</v>
      </c>
      <c r="B24" s="8" t="s">
        <v>52</v>
      </c>
      <c r="C24" s="7" t="s">
        <v>10</v>
      </c>
      <c r="D24" s="24">
        <v>1</v>
      </c>
      <c r="E24" s="24" t="str">
        <f>Cuadrillas!A11</f>
        <v>Tipo 10</v>
      </c>
      <c r="F24" s="35">
        <v>0.46100000000000002</v>
      </c>
      <c r="G24" s="35">
        <v>0.44</v>
      </c>
      <c r="H24" s="67">
        <f t="shared" si="0"/>
        <v>2.1691973969631237</v>
      </c>
      <c r="I24" s="67">
        <f t="shared" si="1"/>
        <v>2.2727272727272729</v>
      </c>
      <c r="J24" s="67">
        <f t="shared" si="2"/>
        <v>0.46100000000000002</v>
      </c>
      <c r="K24" s="67">
        <f t="shared" si="3"/>
        <v>0.44</v>
      </c>
      <c r="L24" s="80"/>
      <c r="M24" s="80"/>
    </row>
    <row r="25" spans="1:13" x14ac:dyDescent="0.25">
      <c r="A25" s="3">
        <v>6</v>
      </c>
      <c r="B25" s="4" t="s">
        <v>19</v>
      </c>
      <c r="C25" s="9"/>
      <c r="D25" s="9"/>
      <c r="E25" s="9"/>
      <c r="F25" s="9"/>
      <c r="G25" s="9"/>
      <c r="H25" s="68"/>
      <c r="I25" s="68"/>
      <c r="J25" s="68"/>
      <c r="K25" s="68"/>
      <c r="L25" s="9"/>
      <c r="M25" s="9"/>
    </row>
    <row r="26" spans="1:13" x14ac:dyDescent="0.25">
      <c r="A26" s="5">
        <v>6.1</v>
      </c>
      <c r="B26" s="6" t="s">
        <v>18</v>
      </c>
      <c r="C26" s="7" t="s">
        <v>6</v>
      </c>
      <c r="D26" s="24">
        <v>7</v>
      </c>
      <c r="E26" s="24" t="str">
        <f>Cuadrillas!A6</f>
        <v>Tipo 5</v>
      </c>
      <c r="F26" s="35">
        <v>0.27</v>
      </c>
      <c r="G26" s="35">
        <v>0.2</v>
      </c>
      <c r="H26" s="67">
        <f t="shared" si="0"/>
        <v>3.7037037037037033</v>
      </c>
      <c r="I26" s="67">
        <f t="shared" si="1"/>
        <v>5</v>
      </c>
      <c r="J26" s="67">
        <f t="shared" si="2"/>
        <v>1.8900000000000001</v>
      </c>
      <c r="K26" s="67">
        <f t="shared" si="3"/>
        <v>1.4000000000000001</v>
      </c>
      <c r="L26" s="78">
        <f>ROUNDUP(SUM(J26:J29),0)</f>
        <v>4</v>
      </c>
      <c r="M26" s="78">
        <f>ROUNDUP(SUM(K26:K29),0)</f>
        <v>3</v>
      </c>
    </row>
    <row r="27" spans="1:13" x14ac:dyDescent="0.25">
      <c r="A27" s="5">
        <v>6.2</v>
      </c>
      <c r="B27" s="8" t="s">
        <v>50</v>
      </c>
      <c r="C27" s="7" t="s">
        <v>10</v>
      </c>
      <c r="D27" s="24">
        <v>5.3</v>
      </c>
      <c r="E27" s="24" t="str">
        <f>Cuadrillas!A7</f>
        <v>Tipo 6</v>
      </c>
      <c r="F27" s="35">
        <v>1.7000000000000001E-2</v>
      </c>
      <c r="G27" s="35">
        <v>1.4999999999999999E-2</v>
      </c>
      <c r="H27" s="67">
        <f t="shared" si="0"/>
        <v>58.823529411764703</v>
      </c>
      <c r="I27" s="67">
        <f t="shared" si="1"/>
        <v>66.666666666666671</v>
      </c>
      <c r="J27" s="67">
        <f t="shared" si="2"/>
        <v>9.01E-2</v>
      </c>
      <c r="K27" s="67">
        <f t="shared" si="3"/>
        <v>7.9500000000000001E-2</v>
      </c>
      <c r="L27" s="79"/>
      <c r="M27" s="79"/>
    </row>
    <row r="28" spans="1:13" x14ac:dyDescent="0.25">
      <c r="A28" s="5">
        <v>6.3</v>
      </c>
      <c r="B28" s="8" t="s">
        <v>25</v>
      </c>
      <c r="C28" s="7" t="s">
        <v>6</v>
      </c>
      <c r="D28" s="24">
        <v>2.6</v>
      </c>
      <c r="E28" s="24" t="str">
        <f>Cuadrillas!A4</f>
        <v>Tipo 3</v>
      </c>
      <c r="F28" s="35">
        <v>6.4000000000000001E-2</v>
      </c>
      <c r="G28" s="35">
        <v>4.8000000000000001E-2</v>
      </c>
      <c r="H28" s="67">
        <f t="shared" si="0"/>
        <v>15.625</v>
      </c>
      <c r="I28" s="67">
        <f t="shared" si="1"/>
        <v>20.833333333333332</v>
      </c>
      <c r="J28" s="67">
        <f t="shared" si="2"/>
        <v>0.16640000000000002</v>
      </c>
      <c r="K28" s="67">
        <f t="shared" si="3"/>
        <v>0.12480000000000001</v>
      </c>
      <c r="L28" s="79"/>
      <c r="M28" s="79"/>
    </row>
    <row r="29" spans="1:13" x14ac:dyDescent="0.25">
      <c r="A29" s="5">
        <v>6.4</v>
      </c>
      <c r="B29" s="52" t="s">
        <v>55</v>
      </c>
      <c r="C29" s="48" t="s">
        <v>6</v>
      </c>
      <c r="D29" s="53">
        <v>2.6</v>
      </c>
      <c r="E29" s="54" t="str">
        <f>Cuadrillas!A12</f>
        <v>Tipo 11</v>
      </c>
      <c r="F29" s="35">
        <v>0.46400000000000002</v>
      </c>
      <c r="G29" s="56">
        <v>0.45</v>
      </c>
      <c r="H29" s="67">
        <f t="shared" si="0"/>
        <v>2.1551724137931032</v>
      </c>
      <c r="I29" s="67">
        <f t="shared" si="1"/>
        <v>2.2222222222222223</v>
      </c>
      <c r="J29" s="67">
        <f t="shared" si="2"/>
        <v>1.2064000000000001</v>
      </c>
      <c r="K29" s="67">
        <f t="shared" si="3"/>
        <v>1.1700000000000002</v>
      </c>
      <c r="L29" s="80"/>
      <c r="M29" s="80"/>
    </row>
    <row r="30" spans="1:13" x14ac:dyDescent="0.25">
      <c r="A30" s="3">
        <v>7</v>
      </c>
      <c r="B30" s="4" t="s">
        <v>20</v>
      </c>
      <c r="C30" s="9"/>
      <c r="D30" s="9"/>
      <c r="E30" s="9"/>
      <c r="F30" s="9"/>
      <c r="G30" s="9"/>
      <c r="H30" s="68"/>
      <c r="I30" s="68"/>
      <c r="J30" s="68"/>
      <c r="K30" s="68"/>
      <c r="L30" s="9"/>
      <c r="M30" s="9"/>
    </row>
    <row r="31" spans="1:13" x14ac:dyDescent="0.25">
      <c r="A31" s="5">
        <v>7.1</v>
      </c>
      <c r="B31" s="8" t="s">
        <v>63</v>
      </c>
      <c r="C31" s="7" t="s">
        <v>10</v>
      </c>
      <c r="D31" s="24">
        <v>252</v>
      </c>
      <c r="E31" s="24" t="str">
        <f>Cuadrillas!A2</f>
        <v>Tipo 1</v>
      </c>
      <c r="F31" s="35">
        <v>2.1000000000000001E-4</v>
      </c>
      <c r="G31" s="35">
        <v>1.2999999999999999E-4</v>
      </c>
      <c r="H31" s="67">
        <f t="shared" si="0"/>
        <v>4761.9047619047615</v>
      </c>
      <c r="I31" s="67">
        <f t="shared" si="1"/>
        <v>7692.3076923076933</v>
      </c>
      <c r="J31" s="67">
        <f t="shared" si="2"/>
        <v>5.2920000000000002E-2</v>
      </c>
      <c r="K31" s="67">
        <f t="shared" si="3"/>
        <v>3.2759999999999997E-2</v>
      </c>
      <c r="L31" s="78">
        <f>ROUNDUP(SUM(J31:J33),0)</f>
        <v>6</v>
      </c>
      <c r="M31" s="78">
        <f>ROUNDUP(SUM(K31:K33),0)</f>
        <v>5</v>
      </c>
    </row>
    <row r="32" spans="1:13" x14ac:dyDescent="0.25">
      <c r="A32" s="5">
        <v>7.2</v>
      </c>
      <c r="B32" s="8" t="s">
        <v>44</v>
      </c>
      <c r="C32" s="7" t="s">
        <v>10</v>
      </c>
      <c r="D32" s="24">
        <v>3.79</v>
      </c>
      <c r="E32" s="24" t="str">
        <f>Cuadrillas!A6</f>
        <v>Tipo 5</v>
      </c>
      <c r="F32" s="35">
        <v>9.5999999999999992E-3</v>
      </c>
      <c r="G32" s="35">
        <v>4.4000000000000003E-3</v>
      </c>
      <c r="H32" s="67">
        <f t="shared" si="0"/>
        <v>104.16666666666667</v>
      </c>
      <c r="I32" s="67">
        <f t="shared" si="1"/>
        <v>227.27272727272725</v>
      </c>
      <c r="J32" s="67">
        <f t="shared" si="2"/>
        <v>3.6384E-2</v>
      </c>
      <c r="K32" s="67">
        <f t="shared" si="3"/>
        <v>1.6676E-2</v>
      </c>
      <c r="L32" s="79"/>
      <c r="M32" s="79"/>
    </row>
    <row r="33" spans="1:13" x14ac:dyDescent="0.25">
      <c r="A33" s="5">
        <v>7.3</v>
      </c>
      <c r="B33" s="47" t="s">
        <v>65</v>
      </c>
      <c r="C33" s="48" t="s">
        <v>10</v>
      </c>
      <c r="D33" s="24">
        <v>252</v>
      </c>
      <c r="E33" s="24" t="str">
        <f>Cuadrillas!A13</f>
        <v>Tipo 12</v>
      </c>
      <c r="F33" s="56">
        <v>2.0799999999999999E-2</v>
      </c>
      <c r="G33" s="35">
        <v>1.9E-2</v>
      </c>
      <c r="H33" s="67">
        <f t="shared" si="0"/>
        <v>48.07692307692308</v>
      </c>
      <c r="I33" s="67">
        <f t="shared" si="1"/>
        <v>52.631578947368425</v>
      </c>
      <c r="J33" s="67">
        <f t="shared" si="2"/>
        <v>5.2416</v>
      </c>
      <c r="K33" s="67">
        <f t="shared" si="3"/>
        <v>4.7880000000000003</v>
      </c>
      <c r="L33" s="80"/>
      <c r="M33" s="80"/>
    </row>
    <row r="34" spans="1:13" x14ac:dyDescent="0.25">
      <c r="A34" s="3">
        <v>8</v>
      </c>
      <c r="B34" s="4" t="s">
        <v>22</v>
      </c>
      <c r="C34" s="9"/>
      <c r="D34" s="9"/>
      <c r="E34" s="9"/>
      <c r="F34" s="9"/>
      <c r="G34" s="9"/>
      <c r="H34" s="68"/>
      <c r="I34" s="68"/>
      <c r="J34" s="68"/>
      <c r="K34" s="68"/>
      <c r="L34" s="9"/>
      <c r="M34" s="9"/>
    </row>
    <row r="35" spans="1:13" x14ac:dyDescent="0.25">
      <c r="A35" s="23">
        <v>8.1</v>
      </c>
      <c r="B35" s="8" t="s">
        <v>44</v>
      </c>
      <c r="C35" s="7" t="s">
        <v>10</v>
      </c>
      <c r="D35" s="7">
        <v>33.31</v>
      </c>
      <c r="E35" s="25" t="str">
        <f>Cuadrillas!A6</f>
        <v>Tipo 5</v>
      </c>
      <c r="F35" s="57">
        <v>9.5999999999999992E-3</v>
      </c>
      <c r="G35" s="57">
        <v>4.4000000000000003E-3</v>
      </c>
      <c r="H35" s="67">
        <f t="shared" si="0"/>
        <v>104.16666666666667</v>
      </c>
      <c r="I35" s="67">
        <f t="shared" si="1"/>
        <v>227.27272727272725</v>
      </c>
      <c r="J35" s="67">
        <f t="shared" si="2"/>
        <v>0.319776</v>
      </c>
      <c r="K35" s="67">
        <f t="shared" si="3"/>
        <v>0.14656400000000003</v>
      </c>
      <c r="L35" s="78">
        <f>ROUNDUP(SUM(J35:J36),0)</f>
        <v>22</v>
      </c>
      <c r="M35" s="78">
        <f>ROUNDUP(SUM(K35:K36),0)</f>
        <v>21</v>
      </c>
    </row>
    <row r="36" spans="1:13" x14ac:dyDescent="0.25">
      <c r="A36" s="5">
        <v>8.1999999999999993</v>
      </c>
      <c r="B36" s="47" t="s">
        <v>56</v>
      </c>
      <c r="C36" s="7" t="s">
        <v>10</v>
      </c>
      <c r="D36" s="48">
        <v>288.3</v>
      </c>
      <c r="E36" s="48" t="str">
        <f>Cuadrillas!A13</f>
        <v>Tipo 12</v>
      </c>
      <c r="F36" s="56">
        <v>7.4999999999999997E-2</v>
      </c>
      <c r="G36" s="56">
        <v>7.1999999999999995E-2</v>
      </c>
      <c r="H36" s="67">
        <f t="shared" si="0"/>
        <v>13.333333333333334</v>
      </c>
      <c r="I36" s="67">
        <f t="shared" si="1"/>
        <v>13.888888888888889</v>
      </c>
      <c r="J36" s="67">
        <f t="shared" si="2"/>
        <v>21.622499999999999</v>
      </c>
      <c r="K36" s="67">
        <f t="shared" si="3"/>
        <v>20.7576</v>
      </c>
      <c r="L36" s="80"/>
      <c r="M36" s="80"/>
    </row>
    <row r="37" spans="1:13" x14ac:dyDescent="0.25">
      <c r="M37" s="36"/>
    </row>
    <row r="38" spans="1:13" hidden="1" x14ac:dyDescent="0.25">
      <c r="J38" s="2">
        <f>SUM(J5:J9)</f>
        <v>9.7698400000000003</v>
      </c>
      <c r="K38" s="2">
        <f>SUM(K5:K9)</f>
        <v>7.3215249999999985</v>
      </c>
      <c r="L38" s="2">
        <f>(J38*100)/K38</f>
        <v>133.43995957126421</v>
      </c>
      <c r="M38" s="36">
        <f>+L38-100</f>
        <v>33.439959571264211</v>
      </c>
    </row>
    <row r="39" spans="1:13" hidden="1" x14ac:dyDescent="0.25">
      <c r="J39" s="2">
        <f>SUM(J12:J15)</f>
        <v>7.0147199999999996</v>
      </c>
      <c r="K39" s="2">
        <f>SUM(K12:K15)</f>
        <v>5.3084800000000003</v>
      </c>
      <c r="L39" s="2">
        <f t="shared" ref="L39:L45" si="4">(J39*100)/K39</f>
        <v>132.14178069805291</v>
      </c>
      <c r="M39" s="36">
        <f t="shared" ref="M39:M45" si="5">+L39-100</f>
        <v>32.141780698052912</v>
      </c>
    </row>
    <row r="40" spans="1:13" hidden="1" x14ac:dyDescent="0.25">
      <c r="J40" s="2">
        <f>SUM(J17:J18)</f>
        <v>0.46920000000000006</v>
      </c>
      <c r="K40" s="2">
        <f>SUM(K17:K18)</f>
        <v>0.40460000000000007</v>
      </c>
      <c r="L40" s="2">
        <f t="shared" si="4"/>
        <v>115.96638655462185</v>
      </c>
      <c r="M40" s="36">
        <f t="shared" si="5"/>
        <v>15.966386554621849</v>
      </c>
    </row>
    <row r="41" spans="1:13" hidden="1" x14ac:dyDescent="0.25">
      <c r="J41" s="2">
        <f>SUM(J20:J21)</f>
        <v>5.7040000000000006</v>
      </c>
      <c r="K41" s="2">
        <f>SUM(K20:K21)</f>
        <v>5.0840000000000005</v>
      </c>
      <c r="L41" s="2">
        <f t="shared" si="4"/>
        <v>112.19512195121952</v>
      </c>
      <c r="M41" s="36">
        <f t="shared" si="5"/>
        <v>12.195121951219519</v>
      </c>
    </row>
    <row r="42" spans="1:13" hidden="1" x14ac:dyDescent="0.25">
      <c r="J42" s="2">
        <f>SUM(J23:J24)</f>
        <v>0.94700000000000006</v>
      </c>
      <c r="K42" s="2">
        <f>SUM(K23:K24)</f>
        <v>0.8</v>
      </c>
      <c r="L42" s="2">
        <f t="shared" si="4"/>
        <v>118.375</v>
      </c>
      <c r="M42" s="36">
        <f t="shared" si="5"/>
        <v>18.375</v>
      </c>
    </row>
    <row r="43" spans="1:13" hidden="1" x14ac:dyDescent="0.25">
      <c r="J43" s="2">
        <f>SUM(J26:J29)</f>
        <v>3.3529</v>
      </c>
      <c r="K43" s="2">
        <f>SUM(K26:K29)</f>
        <v>2.7743000000000002</v>
      </c>
      <c r="L43" s="2">
        <f t="shared" si="4"/>
        <v>120.85571135061096</v>
      </c>
      <c r="M43" s="36">
        <f t="shared" si="5"/>
        <v>20.85571135061096</v>
      </c>
    </row>
    <row r="44" spans="1:13" hidden="1" x14ac:dyDescent="0.25">
      <c r="J44" s="2">
        <f>SUM(J31:J33)</f>
        <v>5.3309040000000003</v>
      </c>
      <c r="K44" s="2">
        <f>SUM(K31:K33)</f>
        <v>4.8374360000000003</v>
      </c>
      <c r="L44" s="2">
        <f t="shared" si="4"/>
        <v>110.20102384817081</v>
      </c>
      <c r="M44" s="36">
        <f t="shared" si="5"/>
        <v>10.201023848170806</v>
      </c>
    </row>
    <row r="45" spans="1:13" hidden="1" x14ac:dyDescent="0.25">
      <c r="J45" s="2">
        <f>SUM(J35:J36)</f>
        <v>21.942276</v>
      </c>
      <c r="K45" s="2">
        <f>SUM(K35:K36)</f>
        <v>20.904164000000002</v>
      </c>
      <c r="L45" s="2">
        <f t="shared" si="4"/>
        <v>104.96605365323387</v>
      </c>
      <c r="M45" s="36">
        <f t="shared" si="5"/>
        <v>4.966053653233871</v>
      </c>
    </row>
    <row r="46" spans="1:13" hidden="1" x14ac:dyDescent="0.25">
      <c r="M46" s="71">
        <f>AVERAGE(M38:M45)</f>
        <v>18.517629703396764</v>
      </c>
    </row>
  </sheetData>
  <mergeCells count="25">
    <mergeCell ref="F1:G1"/>
    <mergeCell ref="H1:I1"/>
    <mergeCell ref="J1:K1"/>
    <mergeCell ref="L1:M1"/>
    <mergeCell ref="A1:A2"/>
    <mergeCell ref="B1:B2"/>
    <mergeCell ref="C1:C2"/>
    <mergeCell ref="D1:D2"/>
    <mergeCell ref="E1:E2"/>
    <mergeCell ref="M31:M33"/>
    <mergeCell ref="M35:M36"/>
    <mergeCell ref="L4:L9"/>
    <mergeCell ref="L11:L15"/>
    <mergeCell ref="L17:L18"/>
    <mergeCell ref="L20:L21"/>
    <mergeCell ref="L23:L24"/>
    <mergeCell ref="L26:L29"/>
    <mergeCell ref="L31:L33"/>
    <mergeCell ref="L35:L36"/>
    <mergeCell ref="M4:M9"/>
    <mergeCell ref="M11:M15"/>
    <mergeCell ref="M17:M18"/>
    <mergeCell ref="M20:M21"/>
    <mergeCell ref="M23:M24"/>
    <mergeCell ref="M26:M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87F6-4485-4BB1-98FE-3C3D61299787}">
  <dimension ref="A1:P23"/>
  <sheetViews>
    <sheetView zoomScaleNormal="100" workbookViewId="0">
      <selection activeCell="A2" sqref="A2"/>
    </sheetView>
  </sheetViews>
  <sheetFormatPr baseColWidth="10" defaultRowHeight="15" x14ac:dyDescent="0.25"/>
  <cols>
    <col min="1" max="1" width="8.42578125" style="2" customWidth="1"/>
    <col min="2" max="2" width="20.140625" style="2" bestFit="1" customWidth="1"/>
    <col min="3" max="3" width="15.28515625" bestFit="1" customWidth="1"/>
    <col min="4" max="4" width="18.7109375" customWidth="1"/>
    <col min="13" max="13" width="7.85546875" style="2" customWidth="1"/>
    <col min="14" max="14" width="81.28515625" style="2" bestFit="1" customWidth="1"/>
    <col min="15" max="15" width="24.85546875" style="2" bestFit="1" customWidth="1"/>
    <col min="16" max="16" width="25.28515625" style="2" bestFit="1" customWidth="1"/>
  </cols>
  <sheetData>
    <row r="1" spans="1:4" ht="15.75" thickBot="1" x14ac:dyDescent="0.3">
      <c r="A1"/>
    </row>
    <row r="2" spans="1:4" ht="30.75" customHeight="1" thickBot="1" x14ac:dyDescent="0.3">
      <c r="A2" s="44" t="s">
        <v>0</v>
      </c>
      <c r="B2" s="45" t="s">
        <v>1</v>
      </c>
      <c r="C2" s="45" t="s">
        <v>117</v>
      </c>
      <c r="D2" s="62" t="s">
        <v>118</v>
      </c>
    </row>
    <row r="3" spans="1:4" x14ac:dyDescent="0.25">
      <c r="A3" s="41">
        <v>1</v>
      </c>
      <c r="B3" s="43" t="s">
        <v>7</v>
      </c>
      <c r="C3" s="40">
        <f>'Confrontación de Información'!O3</f>
        <v>10</v>
      </c>
      <c r="D3" s="40">
        <f>'Confrontación de Información'!P3</f>
        <v>8</v>
      </c>
    </row>
    <row r="4" spans="1:4" x14ac:dyDescent="0.25">
      <c r="A4" s="42">
        <v>2</v>
      </c>
      <c r="B4" s="6" t="s">
        <v>12</v>
      </c>
      <c r="C4" s="40">
        <f>'Confrontación de Información'!O4</f>
        <v>8</v>
      </c>
      <c r="D4" s="40">
        <f>'Confrontación de Información'!P4</f>
        <v>6</v>
      </c>
    </row>
    <row r="5" spans="1:4" x14ac:dyDescent="0.25">
      <c r="A5" s="42">
        <v>3</v>
      </c>
      <c r="B5" s="6" t="s">
        <v>9</v>
      </c>
      <c r="C5" s="40">
        <f>'Confrontación de Información'!O5</f>
        <v>1</v>
      </c>
      <c r="D5" s="40">
        <f>'Confrontación de Información'!P5</f>
        <v>1</v>
      </c>
    </row>
    <row r="6" spans="1:4" x14ac:dyDescent="0.25">
      <c r="A6" s="42">
        <v>4</v>
      </c>
      <c r="B6" s="6" t="s">
        <v>11</v>
      </c>
      <c r="C6" s="40">
        <f>'Confrontación de Información'!O6</f>
        <v>6</v>
      </c>
      <c r="D6" s="40">
        <f>'Confrontación de Información'!P6</f>
        <v>6</v>
      </c>
    </row>
    <row r="7" spans="1:4" x14ac:dyDescent="0.25">
      <c r="A7" s="42">
        <v>5</v>
      </c>
      <c r="B7" s="6" t="s">
        <v>13</v>
      </c>
      <c r="C7" s="40">
        <f>'Confrontación de Información'!O7</f>
        <v>1</v>
      </c>
      <c r="D7" s="40">
        <f>'Confrontación de Información'!P7</f>
        <v>1</v>
      </c>
    </row>
    <row r="8" spans="1:4" x14ac:dyDescent="0.25">
      <c r="A8" s="42">
        <v>6</v>
      </c>
      <c r="B8" s="6" t="s">
        <v>19</v>
      </c>
      <c r="C8" s="40">
        <f>'Confrontación de Información'!O8</f>
        <v>4</v>
      </c>
      <c r="D8" s="40">
        <f>'Confrontación de Información'!P8</f>
        <v>3</v>
      </c>
    </row>
    <row r="9" spans="1:4" x14ac:dyDescent="0.25">
      <c r="A9" s="42">
        <v>7</v>
      </c>
      <c r="B9" s="6" t="s">
        <v>20</v>
      </c>
      <c r="C9" s="40">
        <f>'Confrontación de Información'!O9</f>
        <v>6</v>
      </c>
      <c r="D9" s="40">
        <f>'Confrontación de Información'!P9</f>
        <v>5</v>
      </c>
    </row>
    <row r="10" spans="1:4" x14ac:dyDescent="0.25">
      <c r="A10" s="42">
        <v>8</v>
      </c>
      <c r="B10" s="6" t="s">
        <v>22</v>
      </c>
      <c r="C10" s="40">
        <f>'Confrontación de Información'!O10</f>
        <v>22</v>
      </c>
      <c r="D10" s="40">
        <f>'Confrontación de Información'!P10</f>
        <v>21</v>
      </c>
    </row>
    <row r="12" spans="1:4" x14ac:dyDescent="0.25">
      <c r="B12" s="50"/>
      <c r="C12" s="50"/>
      <c r="D12" s="50"/>
    </row>
    <row r="13" spans="1:4" x14ac:dyDescent="0.25">
      <c r="B13" s="50"/>
      <c r="C13" s="50"/>
      <c r="D13" s="50"/>
    </row>
    <row r="14" spans="1:4" x14ac:dyDescent="0.25">
      <c r="B14" s="50"/>
      <c r="C14" s="50"/>
      <c r="D14" s="50"/>
    </row>
    <row r="15" spans="1:4" x14ac:dyDescent="0.25">
      <c r="B15" s="50"/>
      <c r="C15" s="50"/>
      <c r="D15" s="50"/>
    </row>
    <row r="16" spans="1:4" x14ac:dyDescent="0.25">
      <c r="B16" s="50"/>
      <c r="C16" s="50"/>
      <c r="D16" s="50"/>
    </row>
    <row r="17" spans="2:4" x14ac:dyDescent="0.25">
      <c r="B17" s="50"/>
      <c r="C17" s="50"/>
      <c r="D17" s="50"/>
    </row>
    <row r="18" spans="2:4" x14ac:dyDescent="0.25">
      <c r="B18" s="50"/>
      <c r="C18" s="50"/>
      <c r="D18" s="50"/>
    </row>
    <row r="19" spans="2:4" x14ac:dyDescent="0.25">
      <c r="B19" s="50"/>
      <c r="C19" s="50"/>
      <c r="D19" s="50"/>
    </row>
    <row r="20" spans="2:4" x14ac:dyDescent="0.25">
      <c r="B20" s="50"/>
      <c r="C20" s="50"/>
      <c r="D20" s="50"/>
    </row>
    <row r="21" spans="2:4" x14ac:dyDescent="0.25">
      <c r="C21" s="50"/>
      <c r="D21" s="50"/>
    </row>
    <row r="22" spans="2:4" x14ac:dyDescent="0.25">
      <c r="C22" s="2"/>
    </row>
    <row r="23" spans="2:4" x14ac:dyDescent="0.25">
      <c r="C23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6DE3-7AD4-40C6-B4FC-25A45CF11617}">
  <dimension ref="A1:F49"/>
  <sheetViews>
    <sheetView zoomScale="80" zoomScaleNormal="80" workbookViewId="0"/>
  </sheetViews>
  <sheetFormatPr baseColWidth="10" defaultRowHeight="15" x14ac:dyDescent="0.25"/>
  <cols>
    <col min="2" max="2" width="46.7109375" bestFit="1" customWidth="1"/>
    <col min="3" max="3" width="32" customWidth="1"/>
    <col min="4" max="4" width="29.140625" customWidth="1"/>
  </cols>
  <sheetData>
    <row r="1" spans="1:6" ht="30.75" thickBot="1" x14ac:dyDescent="0.3">
      <c r="A1" s="58" t="s">
        <v>87</v>
      </c>
      <c r="B1" s="59" t="s">
        <v>1</v>
      </c>
      <c r="C1" s="33" t="s">
        <v>103</v>
      </c>
      <c r="D1" s="38" t="s">
        <v>104</v>
      </c>
    </row>
    <row r="2" spans="1:6" hidden="1" x14ac:dyDescent="0.25">
      <c r="A2" s="28">
        <v>1</v>
      </c>
      <c r="B2" s="29" t="s">
        <v>7</v>
      </c>
      <c r="C2" s="31"/>
      <c r="D2" s="31"/>
    </row>
    <row r="3" spans="1:6" x14ac:dyDescent="0.25">
      <c r="A3" s="5">
        <v>1.1000000000000001</v>
      </c>
      <c r="B3" s="6" t="s">
        <v>14</v>
      </c>
      <c r="C3" s="35">
        <f>'Confrontación de Información'!F4</f>
        <v>3.7999999999999999E-2</v>
      </c>
      <c r="D3" s="35">
        <f>'Confrontación de Información'!G4</f>
        <v>3.1E-2</v>
      </c>
    </row>
    <row r="4" spans="1:6" x14ac:dyDescent="0.25">
      <c r="A4" s="5">
        <v>1.2</v>
      </c>
      <c r="B4" s="6" t="s">
        <v>18</v>
      </c>
      <c r="C4" s="35">
        <f>'Confrontación de Información'!F5</f>
        <v>0.09</v>
      </c>
      <c r="D4" s="35">
        <f>'Confrontación de Información'!G5</f>
        <v>0.06</v>
      </c>
      <c r="E4" s="2"/>
      <c r="F4" s="2"/>
    </row>
    <row r="5" spans="1:6" x14ac:dyDescent="0.25">
      <c r="A5" s="5">
        <v>1.3</v>
      </c>
      <c r="B5" s="8" t="s">
        <v>75</v>
      </c>
      <c r="C5" s="35">
        <f>'Confrontación de Información'!F6</f>
        <v>1.7000000000000001E-2</v>
      </c>
      <c r="D5" s="35">
        <f>'Confrontación de Información'!G6</f>
        <v>1.4999999999999999E-2</v>
      </c>
      <c r="E5" s="2"/>
      <c r="F5" s="2"/>
    </row>
    <row r="6" spans="1:6" x14ac:dyDescent="0.25">
      <c r="A6" s="5">
        <v>1.4</v>
      </c>
      <c r="B6" s="8" t="s">
        <v>76</v>
      </c>
      <c r="C6" s="35">
        <f>'Confrontación de Información'!F7</f>
        <v>0.04</v>
      </c>
      <c r="D6" s="35">
        <f>'Confrontación de Información'!G7</f>
        <v>3.2000000000000001E-2</v>
      </c>
      <c r="E6" s="2"/>
      <c r="F6" s="2"/>
    </row>
    <row r="7" spans="1:6" x14ac:dyDescent="0.25">
      <c r="A7" s="5">
        <v>1.5</v>
      </c>
      <c r="B7" s="8" t="s">
        <v>77</v>
      </c>
      <c r="C7" s="35">
        <f>'Confrontación de Información'!F8</f>
        <v>3.2000000000000002E-3</v>
      </c>
      <c r="D7" s="35">
        <f>'Confrontación de Información'!G8</f>
        <v>1.5E-3</v>
      </c>
      <c r="E7" s="2"/>
      <c r="F7" s="2"/>
    </row>
    <row r="8" spans="1:6" x14ac:dyDescent="0.25">
      <c r="A8" s="5">
        <v>1.6</v>
      </c>
      <c r="B8" s="8" t="s">
        <v>78</v>
      </c>
      <c r="C8" s="35">
        <f>'Confrontación de Información'!F9</f>
        <v>0.21</v>
      </c>
      <c r="D8" s="35">
        <f>'Confrontación de Información'!G9</f>
        <v>0.18</v>
      </c>
      <c r="E8" s="2"/>
      <c r="F8" s="2"/>
    </row>
    <row r="10" spans="1:6" ht="30.75" hidden="1" thickBot="1" x14ac:dyDescent="0.3">
      <c r="A10" s="58" t="s">
        <v>88</v>
      </c>
      <c r="B10" s="59" t="s">
        <v>1</v>
      </c>
      <c r="C10" s="33" t="s">
        <v>72</v>
      </c>
      <c r="D10" s="38" t="s">
        <v>73</v>
      </c>
    </row>
    <row r="11" spans="1:6" hidden="1" x14ac:dyDescent="0.25">
      <c r="A11" s="3">
        <v>2</v>
      </c>
      <c r="B11" s="4" t="s">
        <v>12</v>
      </c>
      <c r="C11" s="9"/>
      <c r="D11" s="9"/>
    </row>
    <row r="12" spans="1:6" hidden="1" x14ac:dyDescent="0.25">
      <c r="A12" s="5">
        <v>2.1</v>
      </c>
      <c r="B12" s="6" t="s">
        <v>14</v>
      </c>
      <c r="C12" s="35">
        <f>'Confrontación de Información'!F11</f>
        <v>3.7999999999999999E-2</v>
      </c>
      <c r="D12" s="35">
        <f>'Confrontación de Información'!G11</f>
        <v>3.1E-2</v>
      </c>
    </row>
    <row r="13" spans="1:6" hidden="1" x14ac:dyDescent="0.25">
      <c r="A13" s="5">
        <v>2.2000000000000002</v>
      </c>
      <c r="B13" s="6" t="s">
        <v>79</v>
      </c>
      <c r="C13" s="35">
        <f>'Confrontación de Información'!F12</f>
        <v>0.18</v>
      </c>
      <c r="D13" s="35">
        <f>'Confrontación de Información'!G12</f>
        <v>0.13</v>
      </c>
    </row>
    <row r="14" spans="1:6" hidden="1" x14ac:dyDescent="0.25">
      <c r="A14" s="5">
        <v>2.2999999999999998</v>
      </c>
      <c r="B14" s="8" t="s">
        <v>80</v>
      </c>
      <c r="C14" s="35">
        <f>'Confrontación de Información'!F13</f>
        <v>0.12</v>
      </c>
      <c r="D14" s="35">
        <f>'Confrontación de Información'!G13</f>
        <v>9.6000000000000002E-2</v>
      </c>
    </row>
    <row r="15" spans="1:6" hidden="1" x14ac:dyDescent="0.25">
      <c r="A15" s="5">
        <v>2.4</v>
      </c>
      <c r="B15" s="8" t="s">
        <v>77</v>
      </c>
      <c r="C15" s="35">
        <f>'Confrontación de Información'!F14</f>
        <v>9.5999999999999992E-3</v>
      </c>
      <c r="D15" s="35">
        <f>'Confrontación de Información'!G14</f>
        <v>4.4000000000000003E-3</v>
      </c>
    </row>
    <row r="16" spans="1:6" hidden="1" x14ac:dyDescent="0.25">
      <c r="A16" s="5">
        <v>2.5</v>
      </c>
      <c r="B16" s="8" t="s">
        <v>81</v>
      </c>
      <c r="C16" s="35">
        <f>'Confrontación de Información'!F15</f>
        <v>0.16</v>
      </c>
      <c r="D16" s="35">
        <f>'Confrontación de Información'!G15</f>
        <v>0.14799999999999999</v>
      </c>
    </row>
    <row r="17" spans="1:4" ht="15.75" hidden="1" thickBot="1" x14ac:dyDescent="0.3"/>
    <row r="18" spans="1:4" s="2" customFormat="1" ht="30.75" hidden="1" thickBot="1" x14ac:dyDescent="0.3">
      <c r="A18" s="58" t="s">
        <v>89</v>
      </c>
      <c r="B18" s="59" t="s">
        <v>1</v>
      </c>
      <c r="C18" s="33" t="s">
        <v>72</v>
      </c>
      <c r="D18" s="38" t="s">
        <v>73</v>
      </c>
    </row>
    <row r="19" spans="1:4" hidden="1" x14ac:dyDescent="0.25">
      <c r="A19" s="3">
        <v>3</v>
      </c>
      <c r="B19" s="4" t="s">
        <v>9</v>
      </c>
      <c r="C19" s="9"/>
      <c r="D19" s="9"/>
    </row>
    <row r="20" spans="1:4" hidden="1" x14ac:dyDescent="0.25">
      <c r="A20" s="5">
        <v>3.1</v>
      </c>
      <c r="B20" s="8" t="s">
        <v>76</v>
      </c>
      <c r="C20" s="35">
        <f>'Confrontación de Información'!F17</f>
        <v>0.24</v>
      </c>
      <c r="D20" s="35">
        <f>'Confrontación de Información'!G17</f>
        <v>0.19</v>
      </c>
    </row>
    <row r="21" spans="1:4" ht="18" hidden="1" customHeight="1" x14ac:dyDescent="0.25">
      <c r="A21" s="5">
        <v>3.2</v>
      </c>
      <c r="B21" s="8" t="s">
        <v>82</v>
      </c>
      <c r="C21" s="35">
        <f>'Confrontación de Información'!F18</f>
        <v>0.45</v>
      </c>
      <c r="D21" s="35">
        <f>'Confrontación de Información'!G18</f>
        <v>0.40500000000000003</v>
      </c>
    </row>
    <row r="22" spans="1:4" ht="15.75" hidden="1" thickBot="1" x14ac:dyDescent="0.3"/>
    <row r="23" spans="1:4" s="2" customFormat="1" ht="30.75" hidden="1" thickBot="1" x14ac:dyDescent="0.3">
      <c r="A23" s="58" t="s">
        <v>90</v>
      </c>
      <c r="B23" s="59" t="s">
        <v>1</v>
      </c>
      <c r="C23" s="33" t="s">
        <v>72</v>
      </c>
      <c r="D23" s="38" t="s">
        <v>73</v>
      </c>
    </row>
    <row r="24" spans="1:4" hidden="1" x14ac:dyDescent="0.25">
      <c r="A24" s="3">
        <v>4</v>
      </c>
      <c r="B24" s="4" t="s">
        <v>11</v>
      </c>
      <c r="C24" s="9"/>
      <c r="D24" s="9"/>
    </row>
    <row r="25" spans="1:4" hidden="1" x14ac:dyDescent="0.25">
      <c r="A25" s="5">
        <v>4.0999999999999996</v>
      </c>
      <c r="B25" s="8" t="s">
        <v>76</v>
      </c>
      <c r="C25" s="35">
        <f>'Confrontación de Información'!F20</f>
        <v>0.19</v>
      </c>
      <c r="D25" s="35">
        <f>'Confrontación de Información'!G20</f>
        <v>0.16</v>
      </c>
    </row>
    <row r="26" spans="1:4" hidden="1" x14ac:dyDescent="0.25">
      <c r="A26" s="5">
        <v>4.2</v>
      </c>
      <c r="B26" s="8" t="s">
        <v>82</v>
      </c>
      <c r="C26" s="35">
        <f>'Confrontación de Información'!F21</f>
        <v>0.27</v>
      </c>
      <c r="D26" s="35">
        <f>'Confrontación de Información'!G21</f>
        <v>0.25</v>
      </c>
    </row>
    <row r="27" spans="1:4" ht="15.75" hidden="1" thickBot="1" x14ac:dyDescent="0.3"/>
    <row r="28" spans="1:4" s="2" customFormat="1" ht="30.75" hidden="1" thickBot="1" x14ac:dyDescent="0.3">
      <c r="A28" s="58" t="s">
        <v>91</v>
      </c>
      <c r="B28" s="59" t="s">
        <v>1</v>
      </c>
      <c r="C28" s="33" t="s">
        <v>72</v>
      </c>
      <c r="D28" s="38" t="s">
        <v>73</v>
      </c>
    </row>
    <row r="29" spans="1:4" hidden="1" x14ac:dyDescent="0.25">
      <c r="A29" s="3">
        <v>5</v>
      </c>
      <c r="B29" s="4" t="s">
        <v>13</v>
      </c>
      <c r="C29" s="9"/>
      <c r="D29" s="9"/>
    </row>
    <row r="30" spans="1:4" hidden="1" x14ac:dyDescent="0.25">
      <c r="A30" s="5">
        <v>5.0999999999999996</v>
      </c>
      <c r="B30" s="6" t="s">
        <v>18</v>
      </c>
      <c r="C30" s="35">
        <f>'Confrontación de Información'!F23</f>
        <v>0.54</v>
      </c>
      <c r="D30" s="35">
        <f>'Confrontación de Información'!G23</f>
        <v>0.4</v>
      </c>
    </row>
    <row r="31" spans="1:4" hidden="1" x14ac:dyDescent="0.25">
      <c r="A31" s="5">
        <v>5.2</v>
      </c>
      <c r="B31" s="8" t="s">
        <v>86</v>
      </c>
      <c r="C31" s="35">
        <f>'Confrontación de Información'!F24</f>
        <v>0.46100000000000002</v>
      </c>
      <c r="D31" s="35">
        <f>'Confrontación de Información'!G24</f>
        <v>0.44</v>
      </c>
    </row>
    <row r="32" spans="1:4" ht="15.75" hidden="1" thickBot="1" x14ac:dyDescent="0.3"/>
    <row r="33" spans="1:4" s="2" customFormat="1" ht="30.75" hidden="1" thickBot="1" x14ac:dyDescent="0.3">
      <c r="A33" s="58" t="s">
        <v>92</v>
      </c>
      <c r="B33" s="59" t="s">
        <v>1</v>
      </c>
      <c r="C33" s="33" t="s">
        <v>72</v>
      </c>
      <c r="D33" s="38" t="s">
        <v>73</v>
      </c>
    </row>
    <row r="34" spans="1:4" hidden="1" x14ac:dyDescent="0.25">
      <c r="A34" s="3">
        <v>6</v>
      </c>
      <c r="B34" s="4" t="s">
        <v>19</v>
      </c>
      <c r="C34" s="9"/>
      <c r="D34" s="9"/>
    </row>
    <row r="35" spans="1:4" hidden="1" x14ac:dyDescent="0.25">
      <c r="A35" s="5">
        <v>6.1</v>
      </c>
      <c r="B35" s="6" t="s">
        <v>18</v>
      </c>
      <c r="C35" s="35">
        <f>'Confrontación de Información'!F26</f>
        <v>0.27</v>
      </c>
      <c r="D35" s="35">
        <f>'Confrontación de Información'!G26</f>
        <v>0.2</v>
      </c>
    </row>
    <row r="36" spans="1:4" hidden="1" x14ac:dyDescent="0.25">
      <c r="A36" s="5">
        <v>6.2</v>
      </c>
      <c r="B36" s="8" t="s">
        <v>75</v>
      </c>
      <c r="C36" s="35">
        <f>'Confrontación de Información'!F27</f>
        <v>1.7000000000000001E-2</v>
      </c>
      <c r="D36" s="35">
        <f>'Confrontación de Información'!G27</f>
        <v>1.4999999999999999E-2</v>
      </c>
    </row>
    <row r="37" spans="1:4" hidden="1" x14ac:dyDescent="0.25">
      <c r="A37" s="5">
        <v>6.3</v>
      </c>
      <c r="B37" s="8" t="s">
        <v>76</v>
      </c>
      <c r="C37" s="35">
        <f>'Confrontación de Información'!F28</f>
        <v>6.4000000000000001E-2</v>
      </c>
      <c r="D37" s="35">
        <f>'Confrontación de Información'!G28</f>
        <v>4.8000000000000001E-2</v>
      </c>
    </row>
    <row r="38" spans="1:4" hidden="1" x14ac:dyDescent="0.25">
      <c r="A38" s="5">
        <v>6.4</v>
      </c>
      <c r="B38" s="52" t="s">
        <v>82</v>
      </c>
      <c r="C38" s="35">
        <f>'Confrontación de Información'!F29</f>
        <v>0.46400000000000002</v>
      </c>
      <c r="D38" s="35">
        <f>'Confrontación de Información'!G29</f>
        <v>0.45</v>
      </c>
    </row>
    <row r="39" spans="1:4" ht="15.75" hidden="1" thickBot="1" x14ac:dyDescent="0.3"/>
    <row r="40" spans="1:4" s="2" customFormat="1" ht="30.75" hidden="1" thickBot="1" x14ac:dyDescent="0.3">
      <c r="A40" s="58" t="s">
        <v>93</v>
      </c>
      <c r="B40" s="59" t="s">
        <v>1</v>
      </c>
      <c r="C40" s="33" t="s">
        <v>72</v>
      </c>
      <c r="D40" s="38" t="s">
        <v>73</v>
      </c>
    </row>
    <row r="41" spans="1:4" hidden="1" x14ac:dyDescent="0.25">
      <c r="A41" s="3">
        <v>7</v>
      </c>
      <c r="B41" s="4" t="s">
        <v>20</v>
      </c>
      <c r="C41" s="9"/>
      <c r="D41" s="9"/>
    </row>
    <row r="42" spans="1:4" hidden="1" x14ac:dyDescent="0.25">
      <c r="A42" s="5">
        <v>7.1</v>
      </c>
      <c r="B42" s="8" t="s">
        <v>85</v>
      </c>
      <c r="C42" s="35">
        <f>'Confrontación de Información'!F31</f>
        <v>2.1000000000000001E-4</v>
      </c>
      <c r="D42" s="35">
        <f>'Confrontación de Información'!G31</f>
        <v>1.2999999999999999E-4</v>
      </c>
    </row>
    <row r="43" spans="1:4" hidden="1" x14ac:dyDescent="0.25">
      <c r="A43" s="5">
        <v>7.2</v>
      </c>
      <c r="B43" s="8" t="s">
        <v>44</v>
      </c>
      <c r="C43" s="35">
        <f>'Confrontación de Información'!F32</f>
        <v>9.5999999999999992E-3</v>
      </c>
      <c r="D43" s="35">
        <f>'Confrontación de Información'!G32</f>
        <v>4.4000000000000003E-3</v>
      </c>
    </row>
    <row r="44" spans="1:4" hidden="1" x14ac:dyDescent="0.25">
      <c r="A44" s="5">
        <v>7.3</v>
      </c>
      <c r="B44" s="47" t="s">
        <v>84</v>
      </c>
      <c r="C44" s="35">
        <f>'Confrontación de Información'!F33</f>
        <v>2.0799999999999999E-2</v>
      </c>
      <c r="D44" s="35">
        <f>'Confrontación de Información'!G33</f>
        <v>1.9E-2</v>
      </c>
    </row>
    <row r="45" spans="1:4" ht="15.75" hidden="1" thickBot="1" x14ac:dyDescent="0.3"/>
    <row r="46" spans="1:4" s="2" customFormat="1" ht="30.75" hidden="1" thickBot="1" x14ac:dyDescent="0.3">
      <c r="A46" s="58" t="s">
        <v>94</v>
      </c>
      <c r="B46" s="59" t="s">
        <v>1</v>
      </c>
      <c r="C46" s="33" t="s">
        <v>72</v>
      </c>
      <c r="D46" s="38" t="s">
        <v>73</v>
      </c>
    </row>
    <row r="47" spans="1:4" hidden="1" x14ac:dyDescent="0.25">
      <c r="A47" s="3">
        <v>8</v>
      </c>
      <c r="B47" s="4" t="s">
        <v>22</v>
      </c>
      <c r="C47" s="4"/>
      <c r="D47" s="4"/>
    </row>
    <row r="48" spans="1:4" hidden="1" x14ac:dyDescent="0.25">
      <c r="A48" s="23">
        <v>8.1</v>
      </c>
      <c r="B48" s="8" t="s">
        <v>77</v>
      </c>
      <c r="C48" s="35">
        <f>'Confrontación de Información'!F35</f>
        <v>9.5999999999999992E-3</v>
      </c>
      <c r="D48" s="35">
        <f>'Confrontación de Información'!G35</f>
        <v>4.4000000000000003E-3</v>
      </c>
    </row>
    <row r="49" spans="1:4" hidden="1" x14ac:dyDescent="0.25">
      <c r="A49" s="5">
        <v>8.1999999999999993</v>
      </c>
      <c r="B49" s="47" t="s">
        <v>83</v>
      </c>
      <c r="C49" s="35">
        <f>'Confrontación de Información'!F36</f>
        <v>7.4999999999999997E-2</v>
      </c>
      <c r="D49" s="35">
        <f>'Confrontación de Información'!G36</f>
        <v>7.1999999999999995E-2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Rendimientos APU Boyacá</vt:lpstr>
      <vt:lpstr>Rendimientos valores obra</vt:lpstr>
      <vt:lpstr>Cuadrillas</vt:lpstr>
      <vt:lpstr>Confrontación de Información</vt:lpstr>
      <vt:lpstr>Gráfica Duración Actividades</vt:lpstr>
      <vt:lpstr>Comparación Consumo en Zapatas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2021-10-16T15:48:47Z</dcterms:created>
  <dcterms:modified xsi:type="dcterms:W3CDTF">2021-11-06T21:04:38Z</dcterms:modified>
</cp:coreProperties>
</file>